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J:\FPS\FIN\TRAN\BSIP\00 CSWright\Training Resources\"/>
    </mc:Choice>
  </mc:AlternateContent>
  <xr:revisionPtr revIDLastSave="0" documentId="13_ncr:1_{C25AA024-B324-483A-A14A-C286ED38B29D}" xr6:coauthVersionLast="36" xr6:coauthVersionMax="36" xr10:uidLastSave="{00000000-0000-0000-0000-000000000000}"/>
  <bookViews>
    <workbookView xWindow="0" yWindow="0" windowWidth="38400" windowHeight="17628" tabRatio="935" activeTab="5" xr2:uid="{00000000-000D-0000-FFFF-FFFF00000000}"/>
  </bookViews>
  <sheets>
    <sheet name="Table of Contents" sheetId="15" r:id="rId1"/>
    <sheet name="Accountability" sheetId="17" r:id="rId2"/>
    <sheet name="Bus Data" sheetId="2" r:id="rId3"/>
    <sheet name="Local Expenditures" sheetId="10" r:id="rId4"/>
    <sheet name="Local Expenditures. (Continued)" sheetId="18" r:id="rId5"/>
    <sheet name="Policy Questionnaire" sheetId="5" r:id="rId6"/>
    <sheet name="Inventory" sheetId="6" r:id="rId7"/>
    <sheet name="Obsolete Inventory" sheetId="12" r:id="rId8"/>
    <sheet name="Buster Report" sheetId="9" r:id="rId9"/>
    <sheet name="Official Summary" sheetId="7" r:id="rId10"/>
    <sheet name="Policy Summary" sheetId="20" r:id="rId11"/>
  </sheets>
  <definedNames>
    <definedName name="POLICY_QUESTIONNAIRE">'Policy Questionnaire'!$C$3</definedName>
    <definedName name="_xlnm.Print_Area" localSheetId="1">Accountability!$B$2:$G$36</definedName>
    <definedName name="_xlnm.Print_Area" localSheetId="2">'Bus Data'!$B$2:$N$76</definedName>
    <definedName name="_xlnm.Print_Area" localSheetId="8">'Buster Report'!$B$2:$AC$48</definedName>
    <definedName name="_xlnm.Print_Area" localSheetId="6">Inventory!$B$2:$AJ$34</definedName>
    <definedName name="_xlnm.Print_Area" localSheetId="3">'Local Expenditures'!$B$2:$R$76</definedName>
    <definedName name="_xlnm.Print_Area" localSheetId="4">'Local Expenditures. (Continued)'!$B$2:$N$71</definedName>
    <definedName name="_xlnm.Print_Area" localSheetId="7">'Obsolete Inventory'!$B$2:$K$514</definedName>
    <definedName name="_xlnm.Print_Area" localSheetId="9">'Official Summary'!$B$2:$H$79,'Official Summary'!$J$2:$P$77,'Official Summary'!$R$2:$AF$26</definedName>
    <definedName name="_xlnm.Print_Area" localSheetId="5">'Policy Questionnaire'!$B$2:$J$204</definedName>
    <definedName name="Questionnaire">'Policy Questionnaire'!$F$16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9" l="1"/>
  <c r="G11" i="9"/>
  <c r="F11" i="9"/>
  <c r="D22" i="9"/>
  <c r="D23" i="9"/>
  <c r="D24" i="9"/>
  <c r="D25" i="9"/>
  <c r="D26" i="9"/>
  <c r="D27" i="9"/>
  <c r="D28" i="9"/>
  <c r="D29" i="9"/>
  <c r="D30" i="9"/>
  <c r="D31" i="9"/>
  <c r="D32" i="9"/>
  <c r="D33" i="9"/>
  <c r="D34" i="9"/>
  <c r="D35" i="9"/>
  <c r="D36" i="9"/>
  <c r="D37" i="9"/>
  <c r="D38" i="9"/>
  <c r="D39" i="9"/>
  <c r="D40" i="9"/>
  <c r="D41" i="9"/>
  <c r="D42" i="9"/>
  <c r="D43" i="9"/>
  <c r="D44" i="9"/>
  <c r="D45" i="9"/>
  <c r="D46" i="9"/>
  <c r="D47" i="9"/>
  <c r="AB11" i="9"/>
  <c r="Z11" i="9"/>
  <c r="X11" i="9"/>
  <c r="V11" i="9"/>
  <c r="T11" i="9"/>
  <c r="R11" i="9"/>
  <c r="P11" i="9"/>
  <c r="N11" i="9"/>
  <c r="L11" i="9"/>
  <c r="J11" i="9"/>
  <c r="T55" i="10" l="1"/>
  <c r="K16" i="2" l="1"/>
  <c r="B7" i="20" l="1"/>
  <c r="BG6" i="20" l="1"/>
  <c r="N76" i="7"/>
  <c r="BY7" i="20" s="1"/>
  <c r="N75" i="7"/>
  <c r="BX7" i="20" s="1"/>
  <c r="N74" i="7"/>
  <c r="BW7" i="20" s="1"/>
  <c r="N73" i="7"/>
  <c r="BV7" i="20" s="1"/>
  <c r="N72" i="7"/>
  <c r="BU7" i="20" s="1"/>
  <c r="N71" i="7"/>
  <c r="BT7" i="20" s="1"/>
  <c r="N70" i="7"/>
  <c r="BS7" i="20" s="1"/>
  <c r="N69" i="7"/>
  <c r="BR7" i="20" s="1"/>
  <c r="N68" i="7"/>
  <c r="BQ7" i="20" s="1"/>
  <c r="N67" i="7" l="1"/>
  <c r="BP7" i="20" s="1"/>
  <c r="N66" i="7"/>
  <c r="BO7" i="20" s="1"/>
  <c r="N65" i="7"/>
  <c r="BN7" i="20" s="1"/>
  <c r="O58" i="7"/>
  <c r="N59" i="7"/>
  <c r="BH7" i="20" s="1"/>
  <c r="N57" i="7"/>
  <c r="BF7" i="20" s="1"/>
  <c r="N56" i="7"/>
  <c r="BE7" i="20" s="1"/>
  <c r="N55" i="7"/>
  <c r="BD7" i="20" s="1"/>
  <c r="N54" i="7"/>
  <c r="BC7" i="20" s="1"/>
  <c r="N53" i="7"/>
  <c r="BB7" i="20" s="1"/>
  <c r="N52" i="7"/>
  <c r="BA7" i="20" s="1"/>
  <c r="N51" i="7"/>
  <c r="AZ7" i="20" s="1"/>
  <c r="N50" i="7"/>
  <c r="AY7" i="20" s="1"/>
  <c r="N49" i="7"/>
  <c r="AX7" i="20" s="1"/>
  <c r="N48" i="7"/>
  <c r="AW7" i="20" s="1"/>
  <c r="N46" i="7"/>
  <c r="AU7" i="20" s="1"/>
  <c r="N45" i="7"/>
  <c r="AT7" i="20" s="1"/>
  <c r="N43" i="7"/>
  <c r="AR7" i="20" s="1"/>
  <c r="N42" i="7"/>
  <c r="AQ7" i="20" s="1"/>
  <c r="N41" i="7"/>
  <c r="AP7" i="20" s="1"/>
  <c r="N80" i="5"/>
  <c r="N76" i="5"/>
  <c r="N33" i="7"/>
  <c r="AH7" i="20" s="1"/>
  <c r="N36" i="7"/>
  <c r="AK7" i="20" s="1"/>
  <c r="N34" i="7"/>
  <c r="AI7" i="20" s="1"/>
  <c r="N30" i="7"/>
  <c r="AE7" i="20" s="1"/>
  <c r="N28" i="7"/>
  <c r="AC7" i="20" s="1"/>
  <c r="N27" i="7"/>
  <c r="AB7" i="20" s="1"/>
  <c r="N26" i="7"/>
  <c r="AA7" i="20" s="1"/>
  <c r="N25" i="7"/>
  <c r="Z7" i="20" s="1"/>
  <c r="N24" i="7"/>
  <c r="Y7" i="20" s="1"/>
  <c r="N23" i="7"/>
  <c r="X7" i="20" s="1"/>
  <c r="N22" i="7"/>
  <c r="W7" i="20" s="1"/>
  <c r="N21" i="7"/>
  <c r="V7" i="20" s="1"/>
  <c r="N20" i="7"/>
  <c r="U7" i="20" s="1"/>
  <c r="N15" i="7"/>
  <c r="P7" i="20" s="1"/>
  <c r="N14" i="7"/>
  <c r="O7" i="20" s="1"/>
  <c r="N13" i="7"/>
  <c r="N7" i="20" s="1"/>
  <c r="N12" i="7"/>
  <c r="M7" i="20" s="1"/>
  <c r="N8" i="7"/>
  <c r="I7" i="20" s="1"/>
  <c r="N7" i="7"/>
  <c r="H7" i="20" s="1"/>
  <c r="N6" i="7"/>
  <c r="G7" i="20" s="1"/>
  <c r="N5" i="7"/>
  <c r="F7" i="20" s="1"/>
  <c r="N16" i="7"/>
  <c r="Q7" i="20" s="1"/>
  <c r="N4" i="7"/>
  <c r="E7" i="20" s="1"/>
  <c r="G78" i="7"/>
  <c r="G77" i="7"/>
  <c r="G75" i="7"/>
  <c r="G74" i="7"/>
  <c r="G71" i="7"/>
  <c r="G70" i="7"/>
  <c r="G69" i="7"/>
  <c r="G68" i="7"/>
  <c r="G67" i="7"/>
  <c r="G66" i="7"/>
  <c r="G62" i="7"/>
  <c r="G61" i="7"/>
  <c r="G60" i="7"/>
  <c r="G59" i="7"/>
  <c r="G58" i="7"/>
  <c r="G57" i="7"/>
  <c r="G56" i="7"/>
  <c r="G55" i="7"/>
  <c r="G54" i="7"/>
  <c r="G52" i="7"/>
  <c r="G51" i="7"/>
  <c r="G50" i="7"/>
  <c r="P25" i="2" l="1"/>
  <c r="P49" i="2"/>
  <c r="P34" i="2"/>
  <c r="N40" i="7" l="1"/>
  <c r="AO7" i="20" s="1"/>
  <c r="N39" i="7"/>
  <c r="AN7" i="20" s="1"/>
  <c r="N18" i="7"/>
  <c r="S7" i="20" s="1"/>
  <c r="O17" i="7"/>
  <c r="R6" i="20" s="1"/>
  <c r="O9" i="7"/>
  <c r="J6" i="20" s="1"/>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39" i="12"/>
  <c r="S340" i="12"/>
  <c r="S341" i="12"/>
  <c r="S342" i="12"/>
  <c r="S343" i="12"/>
  <c r="S344" i="12"/>
  <c r="S345" i="12"/>
  <c r="S346" i="12"/>
  <c r="S347" i="12"/>
  <c r="S348" i="12"/>
  <c r="S349" i="12"/>
  <c r="S350" i="12"/>
  <c r="S351" i="12"/>
  <c r="S352" i="12"/>
  <c r="S353" i="12"/>
  <c r="S354" i="12"/>
  <c r="S355" i="12"/>
  <c r="S356" i="12"/>
  <c r="S357" i="12"/>
  <c r="S358" i="12"/>
  <c r="S359" i="12"/>
  <c r="S360" i="12"/>
  <c r="S361" i="12"/>
  <c r="S362" i="12"/>
  <c r="S363" i="12"/>
  <c r="S364" i="12"/>
  <c r="S365" i="12"/>
  <c r="S366" i="12"/>
  <c r="S367" i="12"/>
  <c r="S368" i="12"/>
  <c r="S369" i="12"/>
  <c r="S370" i="12"/>
  <c r="S371" i="12"/>
  <c r="S372" i="12"/>
  <c r="S373" i="12"/>
  <c r="S374" i="12"/>
  <c r="S375" i="12"/>
  <c r="S376" i="12"/>
  <c r="S377" i="12"/>
  <c r="S378" i="12"/>
  <c r="S379" i="12"/>
  <c r="S380" i="12"/>
  <c r="S381" i="12"/>
  <c r="S382" i="12"/>
  <c r="S383" i="12"/>
  <c r="S384" i="12"/>
  <c r="S385" i="12"/>
  <c r="S386" i="12"/>
  <c r="S387" i="12"/>
  <c r="S388" i="12"/>
  <c r="S389" i="12"/>
  <c r="S390" i="12"/>
  <c r="S391" i="12"/>
  <c r="S392" i="12"/>
  <c r="S393" i="12"/>
  <c r="S394" i="12"/>
  <c r="S395" i="12"/>
  <c r="S396" i="12"/>
  <c r="S397" i="12"/>
  <c r="S398" i="12"/>
  <c r="S399" i="12"/>
  <c r="S400" i="12"/>
  <c r="S401" i="12"/>
  <c r="S402" i="12"/>
  <c r="S403" i="12"/>
  <c r="S404" i="12"/>
  <c r="S405" i="12"/>
  <c r="S406" i="12"/>
  <c r="S407" i="12"/>
  <c r="S408" i="12"/>
  <c r="S409" i="12"/>
  <c r="S410" i="12"/>
  <c r="S411" i="12"/>
  <c r="S412" i="12"/>
  <c r="S413" i="12"/>
  <c r="S414" i="12"/>
  <c r="S415" i="12"/>
  <c r="S416" i="12"/>
  <c r="S417" i="12"/>
  <c r="S418" i="12"/>
  <c r="S419" i="12"/>
  <c r="S420" i="12"/>
  <c r="S421" i="12"/>
  <c r="S422" i="12"/>
  <c r="S423" i="12"/>
  <c r="S424" i="12"/>
  <c r="S425" i="12"/>
  <c r="S426" i="12"/>
  <c r="S427" i="12"/>
  <c r="S428" i="12"/>
  <c r="S429" i="12"/>
  <c r="S430" i="12"/>
  <c r="S431" i="12"/>
  <c r="S432" i="12"/>
  <c r="S433" i="12"/>
  <c r="S434" i="12"/>
  <c r="S435" i="12"/>
  <c r="S436" i="12"/>
  <c r="S437" i="12"/>
  <c r="S438" i="12"/>
  <c r="S439" i="12"/>
  <c r="S440" i="12"/>
  <c r="S441" i="12"/>
  <c r="S442" i="12"/>
  <c r="S443" i="12"/>
  <c r="S444" i="12"/>
  <c r="S445" i="12"/>
  <c r="S446" i="12"/>
  <c r="S447" i="12"/>
  <c r="S448" i="12"/>
  <c r="S449" i="12"/>
  <c r="S450" i="12"/>
  <c r="S451" i="12"/>
  <c r="S452" i="12"/>
  <c r="S453" i="12"/>
  <c r="S454" i="12"/>
  <c r="S455" i="12"/>
  <c r="S456" i="12"/>
  <c r="S457" i="12"/>
  <c r="S458" i="12"/>
  <c r="S459" i="12"/>
  <c r="S460" i="12"/>
  <c r="S461" i="12"/>
  <c r="S462" i="12"/>
  <c r="S463" i="12"/>
  <c r="S464" i="12"/>
  <c r="S465" i="12"/>
  <c r="S466" i="12"/>
  <c r="S467" i="12"/>
  <c r="S468" i="12"/>
  <c r="S469" i="12"/>
  <c r="S470" i="12"/>
  <c r="S471" i="12"/>
  <c r="S472" i="12"/>
  <c r="S473" i="12"/>
  <c r="S474" i="12"/>
  <c r="S475" i="12"/>
  <c r="S476" i="12"/>
  <c r="S477" i="12"/>
  <c r="S478" i="12"/>
  <c r="S479" i="12"/>
  <c r="S480" i="12"/>
  <c r="S481" i="12"/>
  <c r="S482" i="12"/>
  <c r="S483" i="12"/>
  <c r="S484" i="12"/>
  <c r="S485" i="12"/>
  <c r="S486" i="12"/>
  <c r="S487" i="12"/>
  <c r="S488" i="12"/>
  <c r="S489" i="12"/>
  <c r="S490" i="12"/>
  <c r="S491" i="12"/>
  <c r="S492" i="12"/>
  <c r="S493" i="12"/>
  <c r="S494" i="12"/>
  <c r="S495" i="12"/>
  <c r="S496" i="12"/>
  <c r="S497" i="12"/>
  <c r="S498" i="12"/>
  <c r="S499" i="12"/>
  <c r="S500" i="12"/>
  <c r="S501" i="12"/>
  <c r="S502" i="12"/>
  <c r="S503" i="12"/>
  <c r="S504" i="12"/>
  <c r="S505" i="12"/>
  <c r="S506" i="12"/>
  <c r="S507" i="12"/>
  <c r="S508" i="12"/>
  <c r="S509" i="12"/>
  <c r="S510" i="12"/>
  <c r="S511" i="12"/>
  <c r="S512" i="12"/>
  <c r="S513" i="12"/>
  <c r="S514" i="12"/>
  <c r="S15" i="12"/>
  <c r="S16" i="12"/>
  <c r="S17" i="12"/>
  <c r="S18" i="12"/>
  <c r="S19" i="12"/>
  <c r="S20" i="12"/>
  <c r="S21" i="12"/>
  <c r="S22" i="12"/>
  <c r="S23" i="12"/>
  <c r="S24" i="12"/>
  <c r="S25" i="12"/>
  <c r="S26" i="12"/>
  <c r="S27" i="12"/>
  <c r="S28" i="12"/>
  <c r="S29" i="12"/>
  <c r="S30" i="12"/>
  <c r="L24" i="5" l="1"/>
  <c r="L169" i="5"/>
  <c r="L161" i="5"/>
  <c r="L165" i="5"/>
  <c r="U24" i="7" l="1"/>
  <c r="U25" i="7"/>
  <c r="U23" i="7"/>
  <c r="V19" i="7"/>
  <c r="U19" i="7"/>
  <c r="Y9" i="7"/>
  <c r="Z9" i="7"/>
  <c r="AA9" i="7"/>
  <c r="AB9" i="7"/>
  <c r="AC9" i="7"/>
  <c r="AD9" i="7"/>
  <c r="Y10" i="7"/>
  <c r="Z10" i="7"/>
  <c r="AA10" i="7"/>
  <c r="AB10" i="7"/>
  <c r="AC10" i="7"/>
  <c r="AD10" i="7"/>
  <c r="Y11" i="7"/>
  <c r="Z11" i="7"/>
  <c r="AA11" i="7"/>
  <c r="AB11" i="7"/>
  <c r="AC11" i="7"/>
  <c r="AD11" i="7"/>
  <c r="Y12" i="7"/>
  <c r="Z12" i="7"/>
  <c r="AA12" i="7"/>
  <c r="AB12" i="7"/>
  <c r="AC12" i="7"/>
  <c r="AD12" i="7"/>
  <c r="Y13" i="7"/>
  <c r="Z13" i="7"/>
  <c r="AA13" i="7"/>
  <c r="AB13" i="7"/>
  <c r="AC13" i="7"/>
  <c r="AD13" i="7"/>
  <c r="AE13" i="7"/>
  <c r="Y14" i="7"/>
  <c r="Z14" i="7"/>
  <c r="AA14" i="7"/>
  <c r="AB14" i="7"/>
  <c r="AC14" i="7"/>
  <c r="AD14" i="7"/>
  <c r="AE14" i="7"/>
  <c r="AD8" i="7"/>
  <c r="AC8" i="7"/>
  <c r="AB8" i="7"/>
  <c r="AA8" i="7"/>
  <c r="Z8" i="7"/>
  <c r="Y8" i="7"/>
  <c r="V9" i="7"/>
  <c r="W9" i="7"/>
  <c r="X9" i="7"/>
  <c r="V10" i="7"/>
  <c r="W10" i="7"/>
  <c r="X10" i="7"/>
  <c r="V11" i="7"/>
  <c r="W11" i="7"/>
  <c r="X11" i="7"/>
  <c r="V12" i="7"/>
  <c r="W12" i="7"/>
  <c r="X12" i="7"/>
  <c r="V13" i="7"/>
  <c r="W13" i="7"/>
  <c r="X13" i="7"/>
  <c r="V14" i="7"/>
  <c r="W14" i="7"/>
  <c r="X14" i="7"/>
  <c r="V15" i="7"/>
  <c r="W15" i="7"/>
  <c r="X8" i="7"/>
  <c r="W8" i="7"/>
  <c r="V8" i="7"/>
  <c r="U9" i="7"/>
  <c r="U10" i="7"/>
  <c r="U11" i="7"/>
  <c r="U12" i="7"/>
  <c r="U13" i="7"/>
  <c r="U14" i="7"/>
  <c r="U8" i="7"/>
  <c r="O40" i="7"/>
  <c r="AO6" i="20" s="1"/>
  <c r="O44" i="7"/>
  <c r="AS6" i="20" s="1"/>
  <c r="O29" i="7"/>
  <c r="AD6" i="20" s="1"/>
  <c r="N19" i="7"/>
  <c r="T7" i="20" s="1"/>
  <c r="N11" i="7"/>
  <c r="L7" i="20" s="1"/>
  <c r="N10" i="7"/>
  <c r="K7" i="20" s="1"/>
  <c r="P41" i="2"/>
  <c r="G36" i="7"/>
  <c r="G35" i="7"/>
  <c r="G38" i="7"/>
  <c r="G37" i="7"/>
  <c r="G5" i="7"/>
  <c r="G47" i="7"/>
  <c r="G48" i="7"/>
  <c r="G49" i="7"/>
  <c r="G46" i="7"/>
  <c r="G45" i="7"/>
  <c r="G44" i="7"/>
  <c r="G42" i="7"/>
  <c r="G41" i="7"/>
  <c r="G40" i="7"/>
  <c r="G39" i="7"/>
  <c r="G33" i="7"/>
  <c r="G32" i="7"/>
  <c r="G31" i="7"/>
  <c r="G26" i="7"/>
  <c r="G25" i="7"/>
  <c r="G28" i="7"/>
  <c r="G29" i="7"/>
  <c r="G30" i="7"/>
  <c r="G27" i="7"/>
  <c r="G18" i="7"/>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14" i="12"/>
  <c r="F8" i="6"/>
  <c r="F11" i="6"/>
  <c r="N33" i="6" l="1"/>
  <c r="G17" i="7"/>
  <c r="G16" i="7"/>
  <c r="G14" i="7"/>
  <c r="L80" i="5"/>
  <c r="L76" i="5"/>
  <c r="L44" i="5"/>
  <c r="L40" i="5"/>
  <c r="L22" i="5"/>
  <c r="L18" i="5"/>
  <c r="N203" i="5"/>
  <c r="N201" i="5"/>
  <c r="N199" i="5"/>
  <c r="N197" i="5"/>
  <c r="N195" i="5"/>
  <c r="N193" i="5"/>
  <c r="N187" i="5"/>
  <c r="N185" i="5"/>
  <c r="N183" i="5"/>
  <c r="N155" i="5"/>
  <c r="N157" i="5"/>
  <c r="N159" i="5"/>
  <c r="N153" i="5"/>
  <c r="N150" i="5"/>
  <c r="N86" i="5"/>
  <c r="N88" i="5"/>
  <c r="N84" i="5"/>
  <c r="N74" i="5"/>
  <c r="N72" i="5"/>
  <c r="N148" i="5"/>
  <c r="N116" i="5"/>
  <c r="L110" i="5" s="1"/>
  <c r="N140" i="5"/>
  <c r="N64" i="7" l="1"/>
  <c r="BM7" i="20" s="1"/>
  <c r="N63" i="7"/>
  <c r="BL7" i="20" s="1"/>
  <c r="N62" i="7"/>
  <c r="BK7" i="20" s="1"/>
  <c r="N61" i="7"/>
  <c r="BJ7" i="20" s="1"/>
  <c r="N58" i="7"/>
  <c r="BG7" i="20" s="1"/>
  <c r="N60" i="7"/>
  <c r="BI7" i="20" s="1"/>
  <c r="N47" i="7"/>
  <c r="AV7" i="20" s="1"/>
  <c r="N37" i="7"/>
  <c r="AL7" i="20" s="1"/>
  <c r="N35" i="7"/>
  <c r="AJ7" i="20" s="1"/>
  <c r="N32" i="7"/>
  <c r="AG7" i="20" s="1"/>
  <c r="N31" i="7"/>
  <c r="AF7" i="20" s="1"/>
  <c r="L195" i="5"/>
  <c r="L197" i="5"/>
  <c r="L193" i="5"/>
  <c r="L203" i="5"/>
  <c r="L201" i="5"/>
  <c r="L199" i="5"/>
  <c r="L84" i="5"/>
  <c r="L88" i="5"/>
  <c r="L86" i="5"/>
  <c r="N38" i="7"/>
  <c r="AM7" i="20" s="1"/>
  <c r="L142" i="5"/>
  <c r="L70" i="5"/>
  <c r="N101" i="5" l="1"/>
  <c r="N91" i="5"/>
  <c r="N68" i="5"/>
  <c r="N38" i="5"/>
  <c r="N16" i="5"/>
  <c r="N44" i="7" l="1"/>
  <c r="AS7" i="20" s="1"/>
  <c r="N29" i="7"/>
  <c r="AD7" i="20" s="1"/>
  <c r="N17" i="7"/>
  <c r="R7" i="20" s="1"/>
  <c r="N9" i="7"/>
  <c r="J7" i="20" s="1"/>
  <c r="T16" i="10"/>
  <c r="T12" i="10"/>
  <c r="AM29" i="10"/>
  <c r="AK35" i="10"/>
  <c r="AK36" i="10"/>
  <c r="AK37" i="10"/>
  <c r="AK34" i="10"/>
  <c r="AA37" i="10"/>
  <c r="AE37" i="10" s="1"/>
  <c r="AI37" i="10" s="1"/>
  <c r="AA36" i="10"/>
  <c r="AE36" i="10" s="1"/>
  <c r="AI36" i="10" s="1"/>
  <c r="AA35" i="10"/>
  <c r="AE35" i="10" s="1"/>
  <c r="AI35" i="10" s="1"/>
  <c r="AA34" i="10"/>
  <c r="AE34" i="10" s="1"/>
  <c r="AI34" i="10" s="1"/>
  <c r="J70" i="18"/>
  <c r="N64" i="10" s="1"/>
  <c r="N65" i="10" s="1"/>
  <c r="G76" i="7" s="1"/>
  <c r="J36" i="18"/>
  <c r="N46" i="10" s="1"/>
  <c r="N47" i="10" s="1"/>
  <c r="G73" i="7" s="1"/>
  <c r="I36" i="18"/>
  <c r="L46" i="10" s="1"/>
  <c r="L47" i="10" s="1"/>
  <c r="G72" i="7" s="1"/>
  <c r="P19" i="10"/>
  <c r="G53" i="7" s="1"/>
  <c r="P35" i="10"/>
  <c r="N26" i="10"/>
  <c r="G65" i="7" s="1"/>
  <c r="L26" i="10"/>
  <c r="G64" i="7" s="1"/>
  <c r="J26" i="10"/>
  <c r="G63" i="7" s="1"/>
  <c r="T46" i="10" l="1"/>
  <c r="AM36" i="10"/>
  <c r="AM35" i="10"/>
  <c r="AM37" i="10"/>
  <c r="AM34" i="10"/>
  <c r="K61" i="2"/>
  <c r="K49" i="2"/>
  <c r="K41" i="2"/>
  <c r="K11" i="2"/>
  <c r="M16" i="2" s="1"/>
  <c r="I4" i="2"/>
  <c r="K23" i="2"/>
  <c r="G15" i="7" s="1"/>
  <c r="G6" i="7" l="1"/>
  <c r="C7" i="20" s="1"/>
  <c r="G43" i="7"/>
  <c r="G34" i="7"/>
  <c r="G24" i="7"/>
  <c r="E5" i="9"/>
  <c r="N20" i="6" l="1"/>
  <c r="L20" i="6"/>
  <c r="AI14" i="6" l="1"/>
  <c r="AF22" i="6"/>
  <c r="AC22" i="6"/>
  <c r="AA22" i="6"/>
  <c r="X22" i="6"/>
  <c r="V22" i="6"/>
  <c r="S22" i="6"/>
  <c r="P22" i="6"/>
  <c r="N22" i="6"/>
  <c r="L22" i="6"/>
  <c r="I22" i="6"/>
  <c r="AI9" i="6" l="1"/>
  <c r="AI10" i="6"/>
  <c r="AI11" i="6"/>
  <c r="AI12" i="6"/>
  <c r="AE12" i="7" s="1"/>
  <c r="AI13" i="6"/>
  <c r="AI8" i="6"/>
  <c r="AF21" i="6"/>
  <c r="AF19" i="6"/>
  <c r="S14" i="12"/>
  <c r="J14" i="12" s="1"/>
  <c r="G8" i="7"/>
  <c r="G9" i="7"/>
  <c r="G10" i="7"/>
  <c r="G11" i="7"/>
  <c r="G12" i="7"/>
  <c r="G13" i="7"/>
  <c r="G19" i="7"/>
  <c r="G20" i="7"/>
  <c r="G21" i="7"/>
  <c r="G22" i="7"/>
  <c r="G23" i="7"/>
  <c r="I19" i="6"/>
  <c r="L19" i="6"/>
  <c r="N19" i="6"/>
  <c r="P19" i="6"/>
  <c r="S19" i="6"/>
  <c r="V19" i="6"/>
  <c r="X19" i="6"/>
  <c r="AA19" i="6"/>
  <c r="AC19" i="6"/>
  <c r="I21" i="6"/>
  <c r="L21" i="6"/>
  <c r="N21" i="6"/>
  <c r="P21" i="6"/>
  <c r="S21" i="6"/>
  <c r="V21" i="6"/>
  <c r="X21" i="6"/>
  <c r="AA21" i="6"/>
  <c r="AC21" i="6"/>
  <c r="AE11" i="7" l="1"/>
  <c r="AE10" i="7"/>
  <c r="AE9" i="7"/>
  <c r="AE8" i="7"/>
  <c r="H10" i="12"/>
  <c r="AF15" i="6" s="1"/>
  <c r="G7" i="12"/>
  <c r="H9" i="12"/>
  <c r="AC15" i="6" s="1"/>
  <c r="G6" i="12"/>
  <c r="H8" i="12"/>
  <c r="X15" i="6" s="1"/>
  <c r="G5" i="12"/>
  <c r="H7" i="12"/>
  <c r="S15" i="6" s="1"/>
  <c r="H5" i="12"/>
  <c r="H6" i="12"/>
  <c r="P15" i="6" s="1"/>
  <c r="G10" i="12"/>
  <c r="G9" i="12"/>
  <c r="AA15" i="6" s="1"/>
  <c r="G8" i="12"/>
  <c r="V15" i="6" s="1"/>
  <c r="AI21" i="6"/>
  <c r="AI19" i="6"/>
  <c r="AI22" i="6"/>
  <c r="AA15" i="7" l="1"/>
  <c r="AC15" i="7"/>
  <c r="Z15" i="7"/>
  <c r="Y15" i="7"/>
  <c r="AB15" i="7"/>
  <c r="AD15" i="7"/>
  <c r="X15" i="7"/>
  <c r="I15" i="6"/>
  <c r="S20" i="6"/>
  <c r="X20" i="6"/>
  <c r="AC20" i="6"/>
  <c r="AF20" i="6"/>
  <c r="AA20" i="6"/>
  <c r="P20" i="6"/>
  <c r="V20" i="6"/>
  <c r="AI15" i="6" l="1"/>
  <c r="U15" i="7"/>
  <c r="I20" i="6"/>
  <c r="AE15" i="7" l="1"/>
  <c r="AI20" i="6"/>
</calcChain>
</file>

<file path=xl/sharedStrings.xml><?xml version="1.0" encoding="utf-8"?>
<sst xmlns="http://schemas.openxmlformats.org/spreadsheetml/2006/main" count="1162" uniqueCount="671">
  <si>
    <t xml:space="preserve">   Criminal Background Search</t>
  </si>
  <si>
    <t xml:space="preserve">   FBI Background Check</t>
  </si>
  <si>
    <t>X</t>
  </si>
  <si>
    <t>Pro-Vision</t>
  </si>
  <si>
    <t xml:space="preserve">Adopted Policy for Circumstances Driver Will be Subject to Criminal History Check </t>
  </si>
  <si>
    <t xml:space="preserve">   State Background Check</t>
  </si>
  <si>
    <t xml:space="preserve">   Local Background Check</t>
  </si>
  <si>
    <t xml:space="preserve">   National Background Check</t>
  </si>
  <si>
    <t xml:space="preserve">   Sex Offender Search</t>
  </si>
  <si>
    <t xml:space="preserve">   Police Record Search</t>
  </si>
  <si>
    <t xml:space="preserve">   Driving Record Search</t>
  </si>
  <si>
    <t xml:space="preserve">   Prison Inmate Search</t>
  </si>
  <si>
    <t xml:space="preserve">   Vehicle History Search</t>
  </si>
  <si>
    <t>Required for Pre-Employment</t>
  </si>
  <si>
    <t>Object Code</t>
  </si>
  <si>
    <t>Supt./Asst. Supt.</t>
  </si>
  <si>
    <t>Transportation director</t>
  </si>
  <si>
    <t>Principals</t>
  </si>
  <si>
    <t>TIMS Coordinator</t>
  </si>
  <si>
    <t>Trans. supervisor</t>
  </si>
  <si>
    <t>At-risk BEP</t>
  </si>
  <si>
    <t>Pre-K Handicapped</t>
  </si>
  <si>
    <t>Head Start</t>
  </si>
  <si>
    <t>At-risk Remediation</t>
  </si>
  <si>
    <t>Migrant Education</t>
  </si>
  <si>
    <t>DARE Program</t>
  </si>
  <si>
    <t>Local Enrichment</t>
  </si>
  <si>
    <t>SOS Plus</t>
  </si>
  <si>
    <t>VIPERS Program</t>
  </si>
  <si>
    <t>None</t>
  </si>
  <si>
    <t>Regular Students</t>
  </si>
  <si>
    <t>Special Educ. Students</t>
  </si>
  <si>
    <t>AM</t>
  </si>
  <si>
    <t>PM</t>
  </si>
  <si>
    <t>Food service/Driver</t>
  </si>
  <si>
    <t>Custodial/Driver</t>
  </si>
  <si>
    <t>Teacher Asst/Driver</t>
  </si>
  <si>
    <t>Oil</t>
  </si>
  <si>
    <t>Tires</t>
  </si>
  <si>
    <t>Repair Parts</t>
  </si>
  <si>
    <t>Diesel</t>
  </si>
  <si>
    <t>Gasoline</t>
  </si>
  <si>
    <t>Total</t>
  </si>
  <si>
    <t>Value</t>
  </si>
  <si>
    <t>Quantity</t>
  </si>
  <si>
    <t>A.</t>
  </si>
  <si>
    <t>B.</t>
  </si>
  <si>
    <t>C.</t>
  </si>
  <si>
    <t>D.</t>
  </si>
  <si>
    <t>E.</t>
  </si>
  <si>
    <t>F.</t>
  </si>
  <si>
    <t>G.</t>
  </si>
  <si>
    <t>Bus Data</t>
  </si>
  <si>
    <t>Fuel</t>
  </si>
  <si>
    <t>Other</t>
  </si>
  <si>
    <t>(SELECT)</t>
  </si>
  <si>
    <t>LEA</t>
  </si>
  <si>
    <t>K</t>
  </si>
  <si>
    <t>7-12</t>
  </si>
  <si>
    <t>Summary Analysis</t>
  </si>
  <si>
    <t>H</t>
  </si>
  <si>
    <t>I</t>
  </si>
  <si>
    <t>Angel Trax</t>
  </si>
  <si>
    <t>Seon</t>
  </si>
  <si>
    <t>Synovia</t>
  </si>
  <si>
    <t>Versatrans</t>
  </si>
  <si>
    <t>Zen-Tinel</t>
  </si>
  <si>
    <t>Zonar Sys. Inc.</t>
  </si>
  <si>
    <t>247 security In.</t>
  </si>
  <si>
    <t>GPS &amp; VEHICLE TRACKING</t>
  </si>
  <si>
    <t>Stop Arm Camaras</t>
  </si>
  <si>
    <t>Safety Vision</t>
  </si>
  <si>
    <t>Gate Keeper Sya. Inc</t>
  </si>
  <si>
    <t>LEA Name</t>
  </si>
  <si>
    <t>LEA #</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</si>
  <si>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</si>
  <si>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</si>
  <si>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</si>
  <si>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</si>
  <si>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</si>
  <si>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</si>
  <si>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</si>
  <si>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</si>
  <si>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</si>
  <si>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</si>
  <si>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</si>
  <si>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</si>
  <si>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</si>
  <si>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</si>
  <si>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</si>
  <si>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</si>
  <si>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</si>
  <si>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</si>
  <si>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</si>
  <si>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</si>
  <si>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</si>
  <si>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</si>
  <si>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 xml:space="preserve">  111</t>
  </si>
  <si>
    <t>BURKE</t>
  </si>
  <si>
    <t xml:space="preserve">  120</t>
  </si>
  <si>
    <t>CABARRUS</t>
  </si>
  <si>
    <t xml:space="preserve">  130</t>
  </si>
  <si>
    <t>CALDWELL</t>
  </si>
  <si>
    <t xml:space="preserve">  140</t>
  </si>
  <si>
    <t>CAMDEN</t>
  </si>
  <si>
    <t xml:space="preserve">  150</t>
  </si>
  <si>
    <t>CARTERET</t>
  </si>
  <si>
    <t xml:space="preserve">  160</t>
  </si>
  <si>
    <t>CASWELL</t>
  </si>
  <si>
    <t xml:space="preserve">  170</t>
  </si>
  <si>
    <t>CATAWBA</t>
  </si>
  <si>
    <t xml:space="preserve">  180</t>
  </si>
  <si>
    <t xml:space="preserve">  181</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</si>
  <si>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</si>
  <si>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</si>
  <si>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</si>
  <si>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</si>
  <si>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</si>
  <si>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</si>
  <si>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</si>
  <si>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</si>
  <si>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</si>
  <si>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</si>
  <si>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</si>
  <si>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</si>
  <si>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</si>
  <si>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CRAVEN</t>
  </si>
  <si>
    <t xml:space="preserve">  250</t>
  </si>
  <si>
    <t>CUMBERLAND</t>
  </si>
  <si>
    <t xml:space="preserve">  260</t>
  </si>
  <si>
    <t>CURRITUCK</t>
  </si>
  <si>
    <t xml:space="preserve">  270</t>
  </si>
  <si>
    <t>DARE</t>
  </si>
  <si>
    <t xml:space="preserve">  280</t>
  </si>
  <si>
    <t>DAVIDSON</t>
  </si>
  <si>
    <t xml:space="preserve">  290</t>
  </si>
  <si>
    <t xml:space="preserve">  291</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</si>
  <si>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</si>
  <si>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</si>
  <si>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</si>
  <si>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</si>
  <si>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</si>
  <si>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</si>
  <si>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</si>
  <si>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</si>
  <si>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</si>
  <si>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</si>
  <si>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</si>
  <si>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</si>
  <si>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</si>
  <si>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</si>
  <si>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</si>
  <si>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</si>
  <si>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</si>
  <si>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</si>
  <si>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</si>
  <si>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</si>
  <si>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</si>
  <si>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</si>
  <si>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</si>
  <si>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</si>
  <si>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</si>
  <si>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</si>
  <si>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</si>
  <si>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 xml:space="preserve">  421</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</si>
  <si>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</si>
  <si>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</si>
  <si>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</si>
  <si>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</si>
  <si>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</si>
  <si>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</si>
  <si>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</si>
  <si>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</si>
  <si>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</si>
  <si>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</si>
  <si>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</si>
  <si>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</si>
  <si>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</si>
  <si>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</si>
  <si>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</si>
  <si>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</si>
  <si>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</si>
  <si>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</si>
  <si>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</si>
  <si>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</si>
  <si>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</si>
  <si>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</si>
  <si>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</si>
  <si>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</si>
  <si>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</si>
  <si>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</si>
  <si>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</si>
  <si>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</si>
  <si>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</si>
  <si>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</si>
  <si>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</si>
  <si>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</si>
  <si>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</si>
  <si>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</si>
  <si>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</si>
  <si>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</si>
  <si>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</si>
  <si>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</si>
  <si>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</si>
  <si>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</si>
  <si>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</si>
  <si>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</si>
  <si>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</si>
  <si>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</si>
  <si>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</si>
  <si>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</si>
  <si>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</si>
  <si>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</si>
  <si>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</si>
  <si>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</si>
  <si>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</si>
  <si>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</si>
  <si>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</si>
  <si>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</si>
  <si>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</si>
  <si>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</si>
  <si>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</si>
  <si>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</si>
  <si>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</si>
  <si>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</si>
  <si>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</si>
  <si>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</si>
  <si>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</si>
  <si>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</si>
  <si>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</si>
  <si>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</si>
  <si>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</si>
  <si>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</si>
  <si>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</si>
  <si>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</si>
  <si>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</si>
  <si>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</si>
  <si>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</si>
  <si>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</si>
  <si>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</si>
  <si>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</si>
  <si>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</si>
  <si>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</si>
  <si>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</si>
  <si>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</si>
  <si>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</si>
  <si>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</si>
  <si>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</si>
  <si>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</si>
  <si>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 xml:space="preserve">  821</t>
  </si>
  <si>
    <t>SCOTLAND</t>
  </si>
  <si>
    <t xml:space="preserve">  830</t>
  </si>
  <si>
    <t>STANLY</t>
  </si>
  <si>
    <t xml:space="preserve">  840</t>
  </si>
  <si>
    <t>STOKES</t>
  </si>
  <si>
    <t xml:space="preserve">  850</t>
  </si>
  <si>
    <t>SURRY</t>
  </si>
  <si>
    <t xml:space="preserve">  860</t>
  </si>
  <si>
    <t xml:space="preserve">  861</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</si>
  <si>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</si>
  <si>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</si>
  <si>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</si>
  <si>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</si>
  <si>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</si>
  <si>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</si>
  <si>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</si>
  <si>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</si>
  <si>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</si>
  <si>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</si>
  <si>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</si>
  <si>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</si>
  <si>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</si>
  <si>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</si>
  <si>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</si>
  <si>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</si>
  <si>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</si>
  <si>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</si>
  <si>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</si>
  <si>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</si>
  <si>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</si>
  <si>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</si>
  <si>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</si>
  <si>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</si>
  <si>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</si>
  <si>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</si>
  <si>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</si>
  <si>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</si>
  <si>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</si>
  <si>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241</t>
  </si>
  <si>
    <t xml:space="preserve">  132</t>
  </si>
  <si>
    <t>D</t>
  </si>
  <si>
    <t>F</t>
  </si>
  <si>
    <t>G</t>
  </si>
  <si>
    <t>ASHEBORO CITY</t>
  </si>
  <si>
    <t>CHAPEL HILL CITY</t>
  </si>
  <si>
    <t>ELKIN CITY</t>
  </si>
  <si>
    <t>MT AIRY CITY</t>
  </si>
  <si>
    <t>WELDON CITY</t>
  </si>
  <si>
    <t>ROANOKE RAPIDS CITY</t>
  </si>
  <si>
    <t>LEXINGTON CITY</t>
  </si>
  <si>
    <t>THOMASVILLE CITY</t>
  </si>
  <si>
    <t>HICKORY CITY</t>
  </si>
  <si>
    <t>ASHEVILLE CITY</t>
  </si>
  <si>
    <t>KANNAPOLIS CITY</t>
  </si>
  <si>
    <t>NEWTON-CONOVER CITY</t>
  </si>
  <si>
    <t>WHITEVILLE CITY</t>
  </si>
  <si>
    <t>MOORESVILLE CITY</t>
  </si>
  <si>
    <t>CLINTON CITY</t>
  </si>
  <si>
    <t>A</t>
  </si>
  <si>
    <t xml:space="preserve"> </t>
  </si>
  <si>
    <t>H.</t>
  </si>
  <si>
    <t xml:space="preserve">Fortress Mobile </t>
  </si>
  <si>
    <t>REI</t>
  </si>
  <si>
    <t>Inventory Adjustment (Increases) as % of Usage</t>
  </si>
  <si>
    <t>If yes, how many drivers?</t>
  </si>
  <si>
    <t>Salaries</t>
  </si>
  <si>
    <t>Bonuses</t>
  </si>
  <si>
    <t>Excess Wages</t>
  </si>
  <si>
    <t>Social Security</t>
  </si>
  <si>
    <t>Retirement</t>
  </si>
  <si>
    <t>Medical Cost</t>
  </si>
  <si>
    <t>Total Benefits</t>
  </si>
  <si>
    <t>Pay Grade</t>
  </si>
  <si>
    <t>Local Salary</t>
  </si>
  <si>
    <t>Match Benefits</t>
  </si>
  <si>
    <t>Real Time</t>
  </si>
  <si>
    <t># of persons assigned</t>
  </si>
  <si>
    <t>BSIP Part Description</t>
  </si>
  <si>
    <t>Other Fuels / DEF</t>
  </si>
  <si>
    <t>Oil Group Check</t>
  </si>
  <si>
    <t>B</t>
  </si>
  <si>
    <t>Never</t>
  </si>
  <si>
    <t>Semi-Annual</t>
  </si>
  <si>
    <t>Annual</t>
  </si>
  <si>
    <t>How often is physical inventory done?</t>
  </si>
  <si>
    <t>Obsolete or Damaged Stock</t>
  </si>
  <si>
    <t xml:space="preserve">G. </t>
  </si>
  <si>
    <t>I.</t>
  </si>
  <si>
    <t>Does a TIMS coordinator or data manager have editing capability in Powerschool?</t>
  </si>
  <si>
    <t>If no, does a TIMS coordinator or data manager have read only access to Powerschool?</t>
  </si>
  <si>
    <t>Daily</t>
  </si>
  <si>
    <t>Weekly</t>
  </si>
  <si>
    <t>Monthly</t>
  </si>
  <si>
    <t>Twice a year</t>
  </si>
  <si>
    <t>Once a year</t>
  </si>
  <si>
    <t>Inventory Adjustment (Losses) as % of Usage</t>
  </si>
  <si>
    <t>Instruction:</t>
  </si>
  <si>
    <t>Input the requested information below in relation to the individual accountable for guaranteeing that instructions are communicated and adhered to by the associates who provide financial, operational, and inventory data for reporting.</t>
  </si>
  <si>
    <t>Electronic Signature:</t>
  </si>
  <si>
    <t>Title:</t>
  </si>
  <si>
    <t>Phone:</t>
  </si>
  <si>
    <t>Email:</t>
  </si>
  <si>
    <t>(Fill in all applicable fields)</t>
  </si>
  <si>
    <t>Accountability</t>
  </si>
  <si>
    <r>
      <t>Total miles operated fiscal year (</t>
    </r>
    <r>
      <rPr>
        <i/>
        <sz val="10"/>
        <rFont val="Times New Roman"/>
        <family val="1"/>
      </rPr>
      <t>EC Bus</t>
    </r>
    <r>
      <rPr>
        <sz val="10"/>
        <rFont val="Times New Roman"/>
        <family val="1"/>
      </rPr>
      <t>)</t>
    </r>
  </si>
  <si>
    <t>LEA Number</t>
  </si>
  <si>
    <t>Total miles operated by all service trucks</t>
  </si>
  <si>
    <r>
      <t xml:space="preserve">Regular school mileage </t>
    </r>
    <r>
      <rPr>
        <i/>
        <sz val="10"/>
        <rFont val="Times New Roman"/>
        <family val="1"/>
      </rPr>
      <t>(Reg Bus)</t>
    </r>
  </si>
  <si>
    <r>
      <t xml:space="preserve">Regular school mileage </t>
    </r>
    <r>
      <rPr>
        <i/>
        <sz val="10"/>
        <rFont val="Times New Roman"/>
        <family val="1"/>
      </rPr>
      <t xml:space="preserve">(EC Bus) </t>
    </r>
  </si>
  <si>
    <r>
      <t xml:space="preserve">Refunded miles </t>
    </r>
    <r>
      <rPr>
        <i/>
        <sz val="10"/>
        <rFont val="Times New Roman"/>
        <family val="1"/>
      </rPr>
      <t>(All sources)</t>
    </r>
  </si>
  <si>
    <r>
      <t xml:space="preserve">Number of Days Whole Fleet Operated </t>
    </r>
    <r>
      <rPr>
        <i/>
        <sz val="10"/>
        <rFont val="Times New Roman"/>
        <family val="1"/>
      </rPr>
      <t xml:space="preserve">(maximum 185) </t>
    </r>
  </si>
  <si>
    <t>Buses operated for Summer school</t>
  </si>
  <si>
    <t>Buses with 2-way radios</t>
  </si>
  <si>
    <t>Passive (Download Later)</t>
  </si>
  <si>
    <t>Buses with Electronic Time Keeping Systems</t>
  </si>
  <si>
    <t>Surplus Property</t>
  </si>
  <si>
    <t>State Surplus Contracts</t>
  </si>
  <si>
    <t>Gallons of Bio-Diesel Purchased</t>
  </si>
  <si>
    <t>Pounds Scrap metal sold</t>
  </si>
  <si>
    <t>Gallons of Used Anti-freeze Recycled</t>
  </si>
  <si>
    <t>Gallons of Used Oil Recycled</t>
  </si>
  <si>
    <t>Sold to state scrap tire contractor</t>
  </si>
  <si>
    <t>Sold to supplier for parts credit</t>
  </si>
  <si>
    <t>School Buses sold as scrap metal</t>
  </si>
  <si>
    <t>Surplus State Service Vehicles sold</t>
  </si>
  <si>
    <t>mm-dd-yyyy</t>
  </si>
  <si>
    <t>Cost Clerk</t>
  </si>
  <si>
    <t>Director of Transporation</t>
  </si>
  <si>
    <t>Finance Officer</t>
  </si>
  <si>
    <t>Superintendent</t>
  </si>
  <si>
    <t>Signatures</t>
  </si>
  <si>
    <t>Buses Operated (91 days min.)</t>
  </si>
  <si>
    <t>Total Bus Mileage</t>
  </si>
  <si>
    <t>(Sub-Totals)</t>
  </si>
  <si>
    <t>One camera</t>
  </si>
  <si>
    <t>Two cameras</t>
  </si>
  <si>
    <t>Three cameras</t>
  </si>
  <si>
    <t>Four or more cameras</t>
  </si>
  <si>
    <t>Scrap Tires Sold</t>
  </si>
  <si>
    <t>Buses with cell phones</t>
  </si>
  <si>
    <t>System Type</t>
  </si>
  <si>
    <t>Buses with Stop Arm Cameras</t>
  </si>
  <si>
    <t>Bus Data Legend</t>
  </si>
  <si>
    <t>Color</t>
  </si>
  <si>
    <t>Description</t>
  </si>
  <si>
    <t>Data Entry Required</t>
  </si>
  <si>
    <t>Calculated field (Automatic)</t>
  </si>
  <si>
    <t>Drop down data entry</t>
  </si>
  <si>
    <t>Mileage verification field</t>
  </si>
  <si>
    <r>
      <t>Total miles operated fiscal year (</t>
    </r>
    <r>
      <rPr>
        <i/>
        <sz val="10"/>
        <rFont val="Times New Roman"/>
        <family val="1"/>
      </rPr>
      <t>Regular &amp; Spare</t>
    </r>
    <r>
      <rPr>
        <sz val="10"/>
        <rFont val="Times New Roman"/>
        <family val="1"/>
      </rPr>
      <t>)</t>
    </r>
  </si>
  <si>
    <t>Regular</t>
  </si>
  <si>
    <t>Exceptional Children</t>
  </si>
  <si>
    <r>
      <t xml:space="preserve">NERS buses </t>
    </r>
    <r>
      <rPr>
        <i/>
        <sz val="10"/>
        <rFont val="Times New Roman"/>
        <family val="1"/>
      </rPr>
      <t>(See Instructions)</t>
    </r>
  </si>
  <si>
    <t>Bus Communication Devices</t>
  </si>
  <si>
    <t>2.</t>
  </si>
  <si>
    <t>Detail Data of Line B Above</t>
  </si>
  <si>
    <t>Safety assistants/monitors</t>
  </si>
  <si>
    <t>Interior Digital Camera System (Computer)</t>
  </si>
  <si>
    <t>a.</t>
  </si>
  <si>
    <t>b.</t>
  </si>
  <si>
    <t>c.</t>
  </si>
  <si>
    <t>d.</t>
  </si>
  <si>
    <t>(Include radios &amp; cell phones that are purchased, but not installed in the total count.)</t>
  </si>
  <si>
    <t>(Include cameras that are purchased, but not installed in the total counts)</t>
  </si>
  <si>
    <r>
      <t xml:space="preserve">Analog Camera System </t>
    </r>
    <r>
      <rPr>
        <sz val="8"/>
        <rFont val="Times New Roman"/>
        <family val="1"/>
      </rPr>
      <t>(Recording to Tape)</t>
    </r>
    <r>
      <rPr>
        <sz val="10"/>
        <rFont val="Times New Roman"/>
        <family val="1"/>
      </rPr>
      <t xml:space="preserve"> </t>
    </r>
  </si>
  <si>
    <t>Bus GPS/Automatic Vehicle Location Systems</t>
  </si>
  <si>
    <t>Surplus School Buses sold (includes line "C")</t>
  </si>
  <si>
    <t>Local Expenditures</t>
  </si>
  <si>
    <t>Bus Drivers - Local Expenditures</t>
  </si>
  <si>
    <t xml:space="preserve">Driver Matching Benefits </t>
  </si>
  <si>
    <t>Finance Officer Certification</t>
  </si>
  <si>
    <r>
      <t>Driver Salary (Except incentive pay/bonuses)</t>
    </r>
    <r>
      <rPr>
        <sz val="10"/>
        <color rgb="FFFF0000"/>
        <rFont val="Times New Roman"/>
        <family val="1"/>
      </rPr>
      <t xml:space="preserve"> (Exclude benefits)</t>
    </r>
  </si>
  <si>
    <r>
      <t xml:space="preserve">Driver Incentive pay or Bonuses </t>
    </r>
    <r>
      <rPr>
        <sz val="10"/>
        <color rgb="FFFF0000"/>
        <rFont val="Times New Roman"/>
        <family val="1"/>
      </rPr>
      <t>(Exclude benefits)</t>
    </r>
  </si>
  <si>
    <t>Yes</t>
  </si>
  <si>
    <t>No</t>
  </si>
  <si>
    <t>(Select)</t>
  </si>
  <si>
    <t>(FO Initials)</t>
  </si>
  <si>
    <t>(Subtotals)</t>
  </si>
  <si>
    <t xml:space="preserve">Including total compensation from both state funds and the amount input for </t>
  </si>
  <si>
    <t>Subtract the amount in line C2 from the amount line A</t>
  </si>
  <si>
    <t>E</t>
  </si>
  <si>
    <t>Transporation Personnel</t>
  </si>
  <si>
    <t xml:space="preserve">Mechanic </t>
  </si>
  <si>
    <t>State Paid Positions</t>
  </si>
  <si>
    <t>Administrative</t>
  </si>
  <si>
    <t>Local Paid Positions</t>
  </si>
  <si>
    <t>Total Positons:</t>
  </si>
  <si>
    <r>
      <t xml:space="preserve">Personnel Salaries </t>
    </r>
    <r>
      <rPr>
        <sz val="10"/>
        <color rgb="FFFF0000"/>
        <rFont val="Times New Roman"/>
        <family val="1"/>
      </rPr>
      <t>(Local funds)</t>
    </r>
  </si>
  <si>
    <t>Director</t>
  </si>
  <si>
    <t>Name</t>
  </si>
  <si>
    <t>Title</t>
  </si>
  <si>
    <t>Other Personnel</t>
  </si>
  <si>
    <t>Totals:</t>
  </si>
  <si>
    <t xml:space="preserve">All salaries listed in section C2 are directly related to the operation of "yellow" school buses for transporting students to and from school. Work performed by these individuals on non-state vehicles is refunded to PRC 056 or not reported in Section 5.                </t>
  </si>
  <si>
    <t>Other Local Expenditures</t>
  </si>
  <si>
    <t>Contract Transporation</t>
  </si>
  <si>
    <t>Other Expenditures</t>
  </si>
  <si>
    <t>DPI Official Use</t>
  </si>
  <si>
    <t>DPI Official Use (Budget Rescriction Clarifications)</t>
  </si>
  <si>
    <t>N/A</t>
  </si>
  <si>
    <t>Sub-Total from continuation form:</t>
  </si>
  <si>
    <t>Sub-Totals from continuation form:</t>
  </si>
  <si>
    <t>Local Expenditure Legend</t>
  </si>
  <si>
    <t>Other Expenditures (Continued)</t>
  </si>
  <si>
    <t>Total:</t>
  </si>
  <si>
    <r>
      <t xml:space="preserve">Personnel Salaries </t>
    </r>
    <r>
      <rPr>
        <sz val="10"/>
        <color rgb="FFFF0000"/>
        <rFont val="Times New Roman"/>
        <family val="1"/>
      </rPr>
      <t>(Local funds)</t>
    </r>
    <r>
      <rPr>
        <sz val="10"/>
        <rFont val="Times New Roman"/>
        <family val="1"/>
      </rPr>
      <t xml:space="preserve"> (Continued)</t>
    </r>
  </si>
  <si>
    <t>Sub-Totals to Carry:</t>
  </si>
  <si>
    <t>Sub-Total:</t>
  </si>
  <si>
    <t>Local Expenditures (Continued)</t>
  </si>
  <si>
    <t>(Ln A above)</t>
  </si>
  <si>
    <t>(Ln B above)</t>
  </si>
  <si>
    <t>(Ln C above)</t>
  </si>
  <si>
    <t>C</t>
  </si>
  <si>
    <t>State Hourly Salary</t>
  </si>
  <si>
    <t>Local Hourly Salary</t>
  </si>
  <si>
    <t>Total Hourly Salary</t>
  </si>
  <si>
    <t>Annual Hours Paid</t>
  </si>
  <si>
    <t>Annual Salary</t>
  </si>
  <si>
    <t>Other Local Comp.</t>
  </si>
  <si>
    <t>Total Annual Salary</t>
  </si>
  <si>
    <t>Input</t>
  </si>
  <si>
    <t>(Col A + Col B)</t>
  </si>
  <si>
    <t>(Col C x Col D)</t>
  </si>
  <si>
    <t>(Col E + Col F)</t>
  </si>
  <si>
    <t>(Col D x Rate)</t>
  </si>
  <si>
    <t>(Col G - Col H)</t>
  </si>
  <si>
    <t>Line C2 - Driver Salary Total Compensation in Excess of maximum allowed under the state salary schedule.</t>
  </si>
  <si>
    <t>Column Ref.</t>
  </si>
  <si>
    <t>Description:</t>
  </si>
  <si>
    <t>Computation:</t>
  </si>
  <si>
    <t>Notes:</t>
  </si>
  <si>
    <t>*</t>
  </si>
  <si>
    <t>**</t>
  </si>
  <si>
    <t>Example:  A</t>
  </si>
  <si>
    <t>Example:  B</t>
  </si>
  <si>
    <t>Computation line allows for data input, for an amount to be computed to be entered on line C2.</t>
  </si>
  <si>
    <t>(Examples and Computation Assist)</t>
  </si>
  <si>
    <t>Current Yearly Rate:</t>
  </si>
  <si>
    <r>
      <t>Example:  C</t>
    </r>
    <r>
      <rPr>
        <sz val="10"/>
        <color rgb="FFFF0000"/>
        <rFont val="Times New Roman"/>
        <family val="1"/>
      </rPr>
      <t>*</t>
    </r>
  </si>
  <si>
    <r>
      <t>Computation</t>
    </r>
    <r>
      <rPr>
        <sz val="10"/>
        <color rgb="FFFF0000"/>
        <rFont val="Times New Roman"/>
        <family val="1"/>
      </rPr>
      <t>**</t>
    </r>
  </si>
  <si>
    <t>Line C, Column F - Represents a $100 supplement paid monthly for 10 months.</t>
  </si>
  <si>
    <t>Current Yearly Rate for Drivers</t>
  </si>
  <si>
    <t>Policy Questionnaire</t>
  </si>
  <si>
    <t xml:space="preserve">POLICY QUESTIONNAIRE </t>
  </si>
  <si>
    <t>Superintendent/Asst. Superintendent</t>
  </si>
  <si>
    <t>Tranportation Supervisor</t>
  </si>
  <si>
    <t>Other:</t>
  </si>
  <si>
    <t xml:space="preserve">Does your  LEA use a staggered bell time system? </t>
  </si>
  <si>
    <t>(i.e. do some school start times differ by a half hour or more?)</t>
  </si>
  <si>
    <t xml:space="preserve">Who is involved in establishing school bell times in your LEA? </t>
  </si>
  <si>
    <t>(Check all that apply)</t>
  </si>
  <si>
    <t>Who has the primary responsibility in your LEA for developing school bus</t>
  </si>
  <si>
    <t>routes, establishing bus stops and assigning students to buses?</t>
  </si>
  <si>
    <t>Do you permit buses travel to be routed on interstate highways?</t>
  </si>
  <si>
    <t>Does your county have interstate highways?</t>
  </si>
  <si>
    <t>At risk BEP</t>
  </si>
  <si>
    <t>At risk Remediation</t>
  </si>
  <si>
    <t>Vipers Program</t>
  </si>
  <si>
    <t>Special Education Students</t>
  </si>
  <si>
    <t>Types of alternative programs does your LEA provide transportation?</t>
  </si>
  <si>
    <r>
      <t xml:space="preserve">What is your district goal for maximum ride times in minutes?  </t>
    </r>
    <r>
      <rPr>
        <sz val="10"/>
        <color rgb="FFFF0000"/>
        <rFont val="Times New Roman"/>
        <family val="1"/>
      </rPr>
      <t xml:space="preserve">(One-way trip) </t>
    </r>
  </si>
  <si>
    <t>A.M.</t>
  </si>
  <si>
    <t>P.M.</t>
  </si>
  <si>
    <t>J.</t>
  </si>
  <si>
    <t>Pair bus driving duties with any of the following? (Estimate % of all drivers)</t>
  </si>
  <si>
    <t>What is the goal for latest student arrival at home? (Time of day - ex:  5:45)</t>
  </si>
  <si>
    <t>Food Service/Driver</t>
  </si>
  <si>
    <t>Teacher Assistant/Driver</t>
  </si>
  <si>
    <t>K.</t>
  </si>
  <si>
    <t>L.</t>
  </si>
  <si>
    <t>Driver Screening and Criminal History Background Check</t>
  </si>
  <si>
    <t>How often is background check(s) completed:</t>
  </si>
  <si>
    <t>M.</t>
  </si>
  <si>
    <t>N.</t>
  </si>
  <si>
    <t>Types of Background Check:</t>
  </si>
  <si>
    <t>O.</t>
  </si>
  <si>
    <t>P.</t>
  </si>
  <si>
    <t>How many individuals are assigned to inventory?</t>
  </si>
  <si>
    <t>Q.</t>
  </si>
  <si>
    <r>
      <t>TIMS (</t>
    </r>
    <r>
      <rPr>
        <i/>
        <sz val="10"/>
        <color rgb="FFFF0000"/>
        <rFont val="Times New Roman"/>
        <family val="1"/>
      </rPr>
      <t>Number of Staff who work in TIMS</t>
    </r>
    <r>
      <rPr>
        <b/>
        <sz val="10"/>
        <rFont val="Times New Roman"/>
        <family val="1"/>
      </rPr>
      <t>)</t>
    </r>
  </si>
  <si>
    <t>75% - 100% of their time?</t>
  </si>
  <si>
    <t>50% - 74% of their time?</t>
  </si>
  <si>
    <t>1% - 24% of their time?</t>
  </si>
  <si>
    <t>A few times per semester</t>
  </si>
  <si>
    <t>R.</t>
  </si>
  <si>
    <t>Charter Schools</t>
  </si>
  <si>
    <t>If you maintain/service any charter school buses list number</t>
  </si>
  <si>
    <t>If you have any buses delicated to charter school(s) only list number</t>
  </si>
  <si>
    <t>If you transport any charter school students list number</t>
  </si>
  <si>
    <t>S.</t>
  </si>
  <si>
    <t>Mechanic Classification and Average Salary</t>
  </si>
  <si>
    <t>Mechanic I positions you have?</t>
  </si>
  <si>
    <t>Mechanic III positions you have?</t>
  </si>
  <si>
    <t>Mechanic II positions you have?</t>
  </si>
  <si>
    <t>Mechanic I annual average salary</t>
  </si>
  <si>
    <t>Mechanic II annual average salary</t>
  </si>
  <si>
    <t>Mechanic III annual average salary</t>
  </si>
  <si>
    <r>
      <t xml:space="preserve">What is the </t>
    </r>
    <r>
      <rPr>
        <u/>
        <sz val="10"/>
        <color rgb="FFFF0000"/>
        <rFont val="Times New Roman"/>
        <family val="1"/>
      </rPr>
      <t>goal</t>
    </r>
    <r>
      <rPr>
        <sz val="10"/>
        <rFont val="Times New Roman"/>
        <family val="1"/>
      </rPr>
      <t xml:space="preserve"> for earliest student boarding time?  (Time of day - ex:  5:45)</t>
    </r>
  </si>
  <si>
    <r>
      <t>Data Entry Required</t>
    </r>
    <r>
      <rPr>
        <sz val="10"/>
        <color rgb="FFFF0000"/>
        <rFont val="Times New Roman"/>
        <family val="1"/>
      </rPr>
      <t xml:space="preserve"> (Currency)</t>
    </r>
  </si>
  <si>
    <t>Charge Account code:</t>
  </si>
  <si>
    <t>Inventory Item:</t>
  </si>
  <si>
    <t>Type:</t>
  </si>
  <si>
    <t>New</t>
  </si>
  <si>
    <t>Recap</t>
  </si>
  <si>
    <t>All</t>
  </si>
  <si>
    <t>Unleaded</t>
  </si>
  <si>
    <t>Fuels &amp; DEF</t>
  </si>
  <si>
    <t>Parts 
(Repair)</t>
  </si>
  <si>
    <t>Fiscal Year</t>
  </si>
  <si>
    <t>Inventory Purchased</t>
  </si>
  <si>
    <t>Beginning</t>
  </si>
  <si>
    <t>Purchased</t>
  </si>
  <si>
    <t xml:space="preserve">Used </t>
  </si>
  <si>
    <t>Ending (Actual)</t>
  </si>
  <si>
    <t>Removed Obsolete/Damaged</t>
  </si>
  <si>
    <t>Adjustment (Additions)</t>
  </si>
  <si>
    <t>Currency</t>
  </si>
  <si>
    <t>Variance in Ending and Beginning Stock (Ln D minus Ln A)</t>
  </si>
  <si>
    <r>
      <t xml:space="preserve">Data Entry Required </t>
    </r>
    <r>
      <rPr>
        <sz val="10"/>
        <color rgb="FFFF0000"/>
        <rFont val="Times New Roman"/>
        <family val="1"/>
      </rPr>
      <t>(Quantity)</t>
    </r>
  </si>
  <si>
    <t>Validity Check (Automatic)</t>
  </si>
  <si>
    <t xml:space="preserve">Summary Analysis Percentages </t>
  </si>
  <si>
    <t>Stocked Inventory</t>
  </si>
  <si>
    <t>Non-Stock Inventory</t>
  </si>
  <si>
    <t>Engine Replacement</t>
  </si>
  <si>
    <t>Replace under warranty</t>
  </si>
  <si>
    <t>Replace non-warranty</t>
  </si>
  <si>
    <t>Total replaced</t>
  </si>
  <si>
    <r>
      <t xml:space="preserve">Data Validility Check* </t>
    </r>
    <r>
      <rPr>
        <i/>
        <sz val="10"/>
        <color rgb="FFFF0000"/>
        <rFont val="Times New Roman"/>
        <family val="1"/>
      </rPr>
      <t>(See Instructions)</t>
    </r>
  </si>
  <si>
    <t>This is to certify that an annual physical inventory of parts was completed by June 30, 2018</t>
  </si>
  <si>
    <t>(Initials)</t>
  </si>
  <si>
    <t>Inventory Data Entry Legend</t>
  </si>
  <si>
    <t>Flows from Obsolete Inventory</t>
  </si>
  <si>
    <r>
      <rPr>
        <b/>
        <sz val="10"/>
        <color rgb="FF000000"/>
        <rFont val="Times New Roman"/>
        <family val="1"/>
      </rPr>
      <t xml:space="preserve">  </t>
    </r>
    <r>
      <rPr>
        <b/>
        <u/>
        <sz val="10"/>
        <color rgb="FF000000"/>
        <rFont val="Times New Roman"/>
        <family val="1"/>
      </rPr>
      <t>Finance Officer Certification</t>
    </r>
  </si>
  <si>
    <t>Adjustment (Deletions)</t>
  </si>
  <si>
    <t>Tranferred to/from another LEA</t>
  </si>
  <si>
    <t>Summary Information</t>
  </si>
  <si>
    <t>DOT
Number</t>
  </si>
  <si>
    <t>Quantity
Removed</t>
  </si>
  <si>
    <t>Group 
Type</t>
  </si>
  <si>
    <t>Obsolete 
or Damaged</t>
  </si>
  <si>
    <t>Total Value of
Stock Removed</t>
  </si>
  <si>
    <t>Group Type (Determined by DOT #)</t>
  </si>
  <si>
    <t>Primary</t>
  </si>
  <si>
    <t>Secondary</t>
  </si>
  <si>
    <t>Bus Data Tab</t>
  </si>
  <si>
    <t>Code</t>
  </si>
  <si>
    <t>Sub-Total</t>
  </si>
  <si>
    <t>Salary</t>
  </si>
  <si>
    <t>Benefits</t>
  </si>
  <si>
    <t>DPI Offical Use</t>
  </si>
  <si>
    <t>Pri. System</t>
  </si>
  <si>
    <t>Sec. System</t>
  </si>
  <si>
    <t>Ed. Logistics inc</t>
  </si>
  <si>
    <t>Policy Tab</t>
  </si>
  <si>
    <t>Yes/No</t>
  </si>
  <si>
    <t>Criminal Background Search</t>
  </si>
  <si>
    <t>FBI Background Check</t>
  </si>
  <si>
    <t>State Background Check</t>
  </si>
  <si>
    <t>Local Background Check</t>
  </si>
  <si>
    <t>National Background Check</t>
  </si>
  <si>
    <t>Police Record Search</t>
  </si>
  <si>
    <t>Sex Offender Search</t>
  </si>
  <si>
    <t>Driving Record Search</t>
  </si>
  <si>
    <t>Prison Inmate Search</t>
  </si>
  <si>
    <t>Vehicle History Search</t>
  </si>
  <si>
    <t xml:space="preserve"> If yes, is this primarily to facilitate transportation </t>
  </si>
  <si>
    <t>e.</t>
  </si>
  <si>
    <t>f.</t>
  </si>
  <si>
    <t>g.</t>
  </si>
  <si>
    <t xml:space="preserve"> What is your student data upload schedule for TIMS?</t>
  </si>
  <si>
    <t xml:space="preserve"> 25% - 49% of their time?</t>
  </si>
  <si>
    <t>Mech I annual avg salary</t>
  </si>
  <si>
    <t>Mech II annual avg salary</t>
  </si>
  <si>
    <t>Mech III annual avg salary</t>
  </si>
  <si>
    <t>Mech I positions</t>
  </si>
  <si>
    <t>Mech II positions</t>
  </si>
  <si>
    <t>Mech III positions</t>
  </si>
  <si>
    <t>Students Transported</t>
  </si>
  <si>
    <t>Buses Dedicated</t>
  </si>
  <si>
    <t>Service Charter Buses</t>
  </si>
  <si>
    <t>TIMS 75%-100% of their time</t>
  </si>
  <si>
    <t>TIMS 50%-74% of their time?</t>
  </si>
  <si>
    <t>TIMS 25%-49% of their time?</t>
  </si>
  <si>
    <t>TIMS 1%-24% of their time?</t>
  </si>
  <si>
    <t>Editing Powerschool?</t>
  </si>
  <si>
    <t>Read only Powerschool?</t>
  </si>
  <si>
    <t xml:space="preserve">Adopted Policy History Check </t>
  </si>
  <si>
    <t>Inventory Tab</t>
  </si>
  <si>
    <t>Non-Stocl Inventory</t>
  </si>
  <si>
    <t>Buster Report</t>
  </si>
  <si>
    <t>Summary</t>
  </si>
  <si>
    <t>Date</t>
  </si>
  <si>
    <t>Time</t>
  </si>
  <si>
    <t>Local</t>
  </si>
  <si>
    <t>Pre 
K</t>
  </si>
  <si>
    <t>Public 
Demo</t>
  </si>
  <si>
    <t>Individuals 
Present</t>
  </si>
  <si>
    <r>
      <t xml:space="preserve">Check if LEA does </t>
    </r>
    <r>
      <rPr>
        <b/>
        <sz val="10"/>
        <color rgb="FFFF0000"/>
        <rFont val="Times New Roman"/>
        <family val="1"/>
      </rPr>
      <t>not own/share</t>
    </r>
    <r>
      <rPr>
        <b/>
        <sz val="10"/>
        <rFont val="Times New Roman"/>
        <family val="1"/>
      </rPr>
      <t xml:space="preserve"> a Buster Robotic Bus</t>
    </r>
  </si>
  <si>
    <t>Time
(Hours)</t>
  </si>
  <si>
    <r>
      <rPr>
        <b/>
        <sz val="12"/>
        <color rgb="FF0070C0"/>
        <rFont val="Times New Roman"/>
        <family val="1"/>
      </rPr>
      <t>NAVIGATION:</t>
    </r>
    <r>
      <rPr>
        <sz val="10"/>
        <color theme="1"/>
        <rFont val="Times New Roman"/>
        <family val="1"/>
      </rPr>
      <t xml:space="preserve">
Start by first making a selection for the LEA name; then use the </t>
    </r>
    <r>
      <rPr>
        <b/>
        <sz val="12"/>
        <color rgb="FFFF0000"/>
        <rFont val="Times New Roman"/>
        <family val="1"/>
      </rPr>
      <t>TAB</t>
    </r>
    <r>
      <rPr>
        <sz val="10"/>
        <color theme="1"/>
        <rFont val="Times New Roman"/>
        <family val="1"/>
      </rPr>
      <t xml:space="preserve"> key to navigate in top-down order.</t>
    </r>
  </si>
  <si>
    <r>
      <rPr>
        <b/>
        <sz val="12"/>
        <color rgb="FF0070C0"/>
        <rFont val="Times New Roman"/>
        <family val="1"/>
      </rPr>
      <t>NAVIGATION:</t>
    </r>
    <r>
      <rPr>
        <sz val="10"/>
        <color theme="1"/>
        <rFont val="Times New Roman"/>
        <family val="1"/>
      </rPr>
      <t xml:space="preserve">
Use the </t>
    </r>
    <r>
      <rPr>
        <b/>
        <sz val="12"/>
        <color rgb="FFFF0000"/>
        <rFont val="Times New Roman"/>
        <family val="1"/>
      </rPr>
      <t>TAB</t>
    </r>
    <r>
      <rPr>
        <sz val="10"/>
        <color theme="1"/>
        <rFont val="Times New Roman"/>
        <family val="1"/>
      </rPr>
      <t xml:space="preserve"> key to navigate in top-down order.</t>
    </r>
  </si>
  <si>
    <t>Inventory</t>
  </si>
  <si>
    <t>Obsolete Inventory</t>
  </si>
  <si>
    <t>DPI Use</t>
  </si>
  <si>
    <t>Official Summary</t>
  </si>
  <si>
    <t>Official Policy Summary</t>
  </si>
  <si>
    <t xml:space="preserve">Table of </t>
  </si>
  <si>
    <t>Contents</t>
  </si>
  <si>
    <t>Buster Report Data Entry Legend</t>
  </si>
  <si>
    <t>Header</t>
  </si>
  <si>
    <t>Bus Drivers -</t>
  </si>
  <si>
    <t xml:space="preserve"> Local Expenditures</t>
  </si>
  <si>
    <t>Background check</t>
  </si>
  <si>
    <t>Upload schedule TIMS</t>
  </si>
  <si>
    <t>Amt Expended</t>
  </si>
  <si>
    <t>Bus Safety Assistants and Cameras</t>
  </si>
  <si>
    <t>Expenditures reported on lines 1-5 are limited to payment for drivers transporting students to and from school for a maximum 185 days per year.  It does not consist of payments for field-trips, remediation programs, pre-K programs, etc.</t>
  </si>
  <si>
    <t xml:space="preserve">Of line 1; what were the total funds expended for wages in excess of $17.45 per hour? </t>
  </si>
  <si>
    <r>
      <rPr>
        <b/>
        <sz val="10"/>
        <rFont val="Times New Roman"/>
        <family val="1"/>
      </rPr>
      <t>Summary Analysis:</t>
    </r>
    <r>
      <rPr>
        <sz val="10"/>
        <rFont val="Times New Roman"/>
        <family val="1"/>
      </rPr>
      <t xml:space="preserve">
</t>
    </r>
    <r>
      <rPr>
        <b/>
        <sz val="10"/>
        <color rgb="FFFF0000"/>
        <rFont val="Times New Roman"/>
        <family val="1"/>
      </rPr>
      <t>Line A</t>
    </r>
    <r>
      <rPr>
        <sz val="10"/>
        <rFont val="Times New Roman"/>
        <family val="1"/>
      </rPr>
      <t xml:space="preserve"> is the difference between what you ended the 18-19 year with minus what you started the year with.</t>
    </r>
    <r>
      <rPr>
        <sz val="4"/>
        <rFont val="Times New Roman"/>
        <family val="1"/>
      </rPr>
      <t xml:space="preserve">
</t>
    </r>
    <r>
      <rPr>
        <b/>
        <sz val="10"/>
        <color rgb="FFFF0000"/>
        <rFont val="Times New Roman"/>
        <family val="1"/>
      </rPr>
      <t>Line B</t>
    </r>
    <r>
      <rPr>
        <sz val="10"/>
        <rFont val="Times New Roman"/>
        <family val="1"/>
      </rPr>
      <t xml:space="preserve"> indicates whether the values pulled are correct; if  differences recheck the numbers. Small differences can be ignored.</t>
    </r>
  </si>
  <si>
    <r>
      <t xml:space="preserve">line A above, did you have any drivers paid over </t>
    </r>
    <r>
      <rPr>
        <b/>
        <sz val="10"/>
        <color rgb="FFFF0000"/>
        <rFont val="Times New Roman"/>
        <family val="1"/>
      </rPr>
      <t xml:space="preserve">$17.45 </t>
    </r>
    <r>
      <rPr>
        <sz val="10"/>
        <rFont val="Times New Roman"/>
        <family val="1"/>
      </rPr>
      <t>per hour?</t>
    </r>
  </si>
  <si>
    <t>Employees required to obtain School Bus Driver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</si>
</sst>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
    <numFmt numFmtId="169" formatCode="0."/>
    <numFmt numFmtId="170" formatCode="&quot;$&quot;#,##0.00"/>
    <numFmt numFmtId="171" formatCode="mm\-dd\-yyyy"/>
    <numFmt numFmtId="172" formatCode="##."/>
    <numFmt numFmtId="173" formatCode="#."/>
    <numFmt numFmtId="174" formatCode="&quot;$&quot;#,##0.00;[Red]&quot;$&quot;#,##0.00"/>
    <numFmt numFmtId="175" formatCode="#,##0.00;[Red]#,##0.00"/>
  </numFmts>
  <fonts count="50" x14ac:knownFonts="1">
    <font>
      <sz val="10"/>
      <name val="Arial"/>
    </font>
    <font>
      <sz val="10"/>
      <name val="Arial"/>
      <family val="2"/>
    </font>
    <font>
      <b/>
      <sz val="10"/>
      <name val="Times New Roman"/>
      <family val="1"/>
    </font>
    <font>
      <sz val="10"/>
      <name val="Times New Roman"/>
      <family val="1"/>
    </font>
    <font>
      <sz val="12"/>
      <name val="Times New Roman"/>
      <family val="1"/>
    </font>
    <font>
      <b/>
      <sz val="12"/>
      <name val="Times New Roman"/>
      <family val="1"/>
    </font>
    <font>
      <u/>
      <sz val="10"/>
      <name val="Times New Roman"/>
      <family val="1"/>
    </font>
    <font>
      <b/>
      <u/>
      <sz val="10"/>
      <name val="Times New Roman"/>
      <family val="1"/>
    </font>
    <font>
      <b/>
      <sz val="14"/>
      <name val="Times New Roman"/>
      <family val="1"/>
    </font>
    <font>
      <sz val="8"/>
      <name val="Arial"/>
      <family val="2"/>
    </font>
    <font>
      <b/>
      <i/>
      <sz val="12"/>
      <name val="Times New Roman"/>
      <family val="1"/>
    </font>
    <font>
      <b/>
      <sz val="8"/>
      <name val="Times New Roman"/>
      <family val="1"/>
    </font>
    <font>
      <i/>
      <sz val="12"/>
      <name val="Times New Roman"/>
      <family val="1"/>
    </font>
    <font>
      <sz val="8"/>
      <name val="Times New Roman"/>
      <family val="1"/>
    </font>
    <font>
      <sz val="10"/>
      <color rgb="FFFF0000"/>
      <name val="Times New Roman"/>
      <family val="1"/>
    </font>
    <font>
      <b/>
      <sz val="10"/>
      <color rgb="FFFF0000"/>
      <name val="Times New Roman"/>
      <family val="1"/>
    </font>
    <font>
      <sz val="14"/>
      <name val="Times New Roman"/>
      <family val="1"/>
    </font>
    <font>
      <b/>
      <sz val="24"/>
      <color rgb="FF0070C0"/>
      <name val="Times New Roman"/>
      <family val="1"/>
    </font>
    <font>
      <sz val="12"/>
      <color theme="1"/>
      <name val="Times New Roman"/>
      <family val="1"/>
    </font>
    <font>
      <u/>
      <sz val="12"/>
      <name val="Times New Roman"/>
      <family val="1"/>
    </font>
    <font>
      <u/>
      <sz val="10"/>
      <color theme="10"/>
      <name val="Arial"/>
      <family val="2"/>
    </font>
    <font>
      <b/>
      <sz val="10"/>
      <color rgb="FF0070C0"/>
      <name val="Times New Roman"/>
      <family val="1"/>
    </font>
    <font>
      <sz val="8"/>
      <color indexed="10"/>
      <name val="Times New Roman"/>
      <family val="1"/>
    </font>
    <font>
      <i/>
      <sz val="10"/>
      <name val="Times New Roman"/>
      <family val="1"/>
    </font>
    <font>
      <sz val="8"/>
      <color rgb="FFFF0000"/>
      <name val="Times New Roman"/>
      <family val="1"/>
    </font>
    <font>
      <b/>
      <sz val="10"/>
      <color theme="1"/>
      <name val="Times New Roman"/>
      <family val="1"/>
    </font>
    <font>
      <i/>
      <sz val="10"/>
      <color rgb="FF0070C0"/>
      <name val="Times New Roman"/>
      <family val="1"/>
    </font>
    <font>
      <b/>
      <sz val="12"/>
      <color rgb="FF0070C0"/>
      <name val="Times New Roman"/>
      <family val="1"/>
    </font>
    <font>
      <sz val="10"/>
      <color rgb="FF0070C0"/>
      <name val="Times New Roman"/>
      <family val="1"/>
    </font>
    <font>
      <sz val="8"/>
      <color rgb="FF0070C0"/>
      <name val="Times New Roman"/>
      <family val="1"/>
    </font>
    <font>
      <sz val="10"/>
      <color theme="1"/>
      <name val="Times New Roman"/>
      <family val="1"/>
    </font>
    <font>
      <b/>
      <sz val="14"/>
      <color rgb="FF0070C0"/>
      <name val="Times New Roman"/>
      <family val="1"/>
    </font>
    <font>
      <b/>
      <sz val="16"/>
      <color rgb="FFFF0000"/>
      <name val="Times New Roman"/>
      <family val="1"/>
    </font>
    <font>
      <i/>
      <sz val="10"/>
      <color rgb="FFFF0000"/>
      <name val="Times New Roman"/>
      <family val="1"/>
    </font>
    <font>
      <u/>
      <sz val="10"/>
      <color rgb="FFFF0000"/>
      <name val="Times New Roman"/>
      <family val="1"/>
    </font>
    <font>
      <b/>
      <sz val="10"/>
      <color indexed="8"/>
      <name val="Times New Roman"/>
      <family val="1"/>
    </font>
    <font>
      <sz val="10"/>
      <color indexed="8"/>
      <name val="Times New Roman"/>
      <family val="1"/>
    </font>
    <font>
      <b/>
      <sz val="10"/>
      <color rgb="FF000000"/>
      <name val="Calibri"/>
      <family val="2"/>
    </font>
    <font>
      <sz val="10"/>
      <color rgb="FF000000"/>
      <name val="Times New Roman"/>
      <family val="1"/>
    </font>
    <font>
      <b/>
      <u/>
      <sz val="10"/>
      <color rgb="FF000000"/>
      <name val="Times New Roman"/>
      <family val="1"/>
    </font>
    <font>
      <b/>
      <sz val="10"/>
      <color rgb="FF000000"/>
      <name val="Times New Roman"/>
      <family val="1"/>
    </font>
    <font>
      <b/>
      <sz val="10"/>
      <color theme="0" tint="-4.9989318521683403E-2"/>
      <name val="Times New Roman"/>
      <family val="1"/>
    </font>
    <font>
      <b/>
      <sz val="8"/>
      <color rgb="FF0070C0"/>
      <name val="Times New Roman"/>
      <family val="1"/>
    </font>
    <font>
      <sz val="10"/>
      <color rgb="FFFF0000"/>
      <name val="Wingdings"/>
      <charset val="2"/>
    </font>
    <font>
      <b/>
      <sz val="9"/>
      <name val="Times New Roman"/>
      <family val="1"/>
    </font>
    <font>
      <b/>
      <sz val="12"/>
      <color rgb="FFFF0000"/>
      <name val="Times New Roman"/>
      <family val="1"/>
    </font>
    <font>
      <b/>
      <sz val="36"/>
      <name val="Times New Roman"/>
      <family val="1"/>
    </font>
    <font>
      <u/>
      <sz val="18"/>
      <color theme="10"/>
      <name val="Times New Roman"/>
      <family val="1"/>
    </font>
    <font>
      <sz val="18"/>
      <name val="Times New Roman"/>
      <family val="1"/>
    </font>
    <font>
      <sz val="4"/>
      <name val="Times New Roman"/>
      <family val="1"/>
    </font>
  </fonts>
  <fills count="1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CCFF99"/>
        <bgColor indexed="64"/>
      </patternFill>
    </fill>
    <fill>
      <patternFill patternType="solid">
        <fgColor rgb="FFCCFFCC"/>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CCECFF"/>
        <bgColor indexed="64"/>
      </patternFill>
    </fill>
    <fill>
      <patternFill patternType="solid">
        <fgColor rgb="FFCCCC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right style="thin">
        <color theme="0"/>
      </right>
      <top/>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applyNumberFormat="0" applyFill="0" applyBorder="0" applyAlignment="0" applyProtection="0"/>
  </cellStyleXfs>
  <cellXfs count="775">
    <xf numFmtId="0" fontId="0" fillId="0" borderId="0" xfId="0"/>
    <xf numFmtId="0" fontId="2" fillId="0" borderId="0" xfId="0" applyFont="1"/>
    <xf numFmtId="0" fontId="3" fillId="0" borderId="0" xfId="0" applyFont="1"/>
    <xf numFmtId="0" fontId="4" fillId="0" borderId="0" xfId="0" applyFont="1"/>
    <xf numFmtId="0" fontId="3" fillId="0" borderId="0" xfId="0" applyFont="1" applyBorder="1"/>
    <xf numFmtId="0" fontId="3" fillId="0" borderId="0" xfId="0" applyFont="1" applyAlignment="1">
      <alignment horizontal="center"/>
    </xf>
    <xf numFmtId="0" fontId="3" fillId="0" borderId="0" xfId="0" applyFont="1" applyFill="1"/>
    <xf numFmtId="0" fontId="3" fillId="0" borderId="0" xfId="0" applyFont="1" applyAlignment="1">
      <alignment horizontal="left"/>
    </xf>
    <xf numFmtId="0" fontId="2" fillId="0" borderId="0" xfId="0" applyFont="1" applyAlignment="1">
      <alignment horizontal="left"/>
    </xf>
    <xf numFmtId="0" fontId="3" fillId="0" borderId="0" xfId="0" applyFont="1" applyAlignment="1" applyProtection="1">
      <alignment horizontal="center"/>
    </xf>
    <xf numFmtId="0" fontId="3" fillId="0" borderId="0" xfId="0" applyFont="1" applyProtection="1"/>
    <xf numFmtId="0" fontId="13" fillId="0" borderId="0" xfId="0" applyFont="1"/>
    <xf numFmtId="0" fontId="3" fillId="0" borderId="0" xfId="0" applyFont="1" applyFill="1" applyProtection="1"/>
    <xf numFmtId="0" fontId="2" fillId="0" borderId="0" xfId="0" applyFont="1" applyAlignment="1" applyProtection="1">
      <alignment horizontal="center"/>
    </xf>
    <xf numFmtId="44" fontId="3" fillId="0" borderId="0" xfId="2" applyFont="1" applyProtection="1"/>
    <xf numFmtId="0" fontId="13" fillId="0" borderId="0" xfId="0" applyFont="1" applyFill="1"/>
    <xf numFmtId="0" fontId="8" fillId="0" borderId="0" xfId="0" applyFont="1"/>
    <xf numFmtId="0" fontId="18" fillId="0" borderId="0" xfId="0" applyFont="1"/>
    <xf numFmtId="0" fontId="4" fillId="0" borderId="0" xfId="0" applyFont="1" applyAlignment="1">
      <alignment wrapText="1"/>
    </xf>
    <xf numFmtId="0" fontId="4" fillId="3" borderId="0" xfId="0" applyFont="1" applyFill="1"/>
    <xf numFmtId="0" fontId="4" fillId="3" borderId="14" xfId="0" applyFont="1" applyFill="1" applyBorder="1"/>
    <xf numFmtId="0" fontId="4" fillId="3" borderId="11" xfId="0" applyFont="1" applyFill="1" applyBorder="1"/>
    <xf numFmtId="0" fontId="4" fillId="3" borderId="2" xfId="0" applyFont="1" applyFill="1" applyBorder="1"/>
    <xf numFmtId="0" fontId="4" fillId="3" borderId="12" xfId="0" applyFont="1" applyFill="1" applyBorder="1"/>
    <xf numFmtId="0" fontId="4" fillId="3" borderId="21" xfId="0" applyFont="1" applyFill="1" applyBorder="1"/>
    <xf numFmtId="0" fontId="4" fillId="3" borderId="22" xfId="0" applyFont="1" applyFill="1" applyBorder="1"/>
    <xf numFmtId="0" fontId="18" fillId="3" borderId="21" xfId="0" applyFont="1" applyFill="1" applyBorder="1"/>
    <xf numFmtId="0" fontId="18" fillId="3" borderId="22" xfId="0" applyFont="1" applyFill="1" applyBorder="1"/>
    <xf numFmtId="0" fontId="4" fillId="3" borderId="0" xfId="0" applyFont="1" applyFill="1" applyBorder="1"/>
    <xf numFmtId="0" fontId="4" fillId="3" borderId="21" xfId="0" applyFont="1" applyFill="1" applyBorder="1" applyAlignment="1">
      <alignment wrapText="1"/>
    </xf>
    <xf numFmtId="0" fontId="5" fillId="3" borderId="0" xfId="0" applyFont="1" applyFill="1" applyBorder="1" applyAlignment="1">
      <alignment vertical="top" wrapText="1"/>
    </xf>
    <xf numFmtId="0" fontId="4" fillId="3" borderId="22" xfId="0" applyFont="1" applyFill="1" applyBorder="1" applyAlignment="1">
      <alignment wrapText="1"/>
    </xf>
    <xf numFmtId="0" fontId="4" fillId="3" borderId="0" xfId="0" applyFont="1" applyFill="1" applyBorder="1" applyAlignment="1">
      <alignment horizontal="left" wrapText="1"/>
    </xf>
    <xf numFmtId="0" fontId="5" fillId="3" borderId="0" xfId="0" applyFont="1" applyFill="1" applyBorder="1"/>
    <xf numFmtId="168" fontId="5" fillId="3" borderId="0" xfId="0" applyNumberFormat="1" applyFont="1" applyFill="1" applyBorder="1"/>
    <xf numFmtId="0" fontId="4" fillId="3" borderId="13" xfId="0" applyFont="1" applyFill="1" applyBorder="1"/>
    <xf numFmtId="0" fontId="4" fillId="3" borderId="15" xfId="0" applyFont="1" applyFill="1" applyBorder="1"/>
    <xf numFmtId="0" fontId="4" fillId="4" borderId="14" xfId="0" applyFont="1" applyFill="1" applyBorder="1" applyProtection="1">
      <protection locked="0"/>
    </xf>
    <xf numFmtId="0" fontId="5" fillId="4" borderId="14" xfId="0" applyFont="1" applyFill="1" applyBorder="1" applyProtection="1">
      <protection locked="0"/>
    </xf>
    <xf numFmtId="0" fontId="19" fillId="4" borderId="14" xfId="0" applyFont="1" applyFill="1" applyBorder="1" applyProtection="1">
      <protection locked="0"/>
    </xf>
    <xf numFmtId="0" fontId="8" fillId="0" borderId="0" xfId="0" applyFont="1" applyFill="1" applyAlignment="1">
      <alignment horizontal="left" wrapText="1"/>
    </xf>
    <xf numFmtId="0" fontId="3" fillId="3" borderId="0" xfId="0" applyFont="1" applyFill="1"/>
    <xf numFmtId="0" fontId="12" fillId="3" borderId="0" xfId="0" applyFont="1" applyFill="1"/>
    <xf numFmtId="0" fontId="2" fillId="3" borderId="0" xfId="0" applyFont="1" applyFill="1" applyAlignment="1">
      <alignment horizontal="center"/>
    </xf>
    <xf numFmtId="0" fontId="21" fillId="3" borderId="0" xfId="0" applyFont="1" applyFill="1" applyAlignment="1">
      <alignment horizontal="left"/>
    </xf>
    <xf numFmtId="0" fontId="3" fillId="3" borderId="0" xfId="0" applyFont="1" applyFill="1" applyAlignment="1">
      <alignment horizontal="center"/>
    </xf>
    <xf numFmtId="0" fontId="2" fillId="3" borderId="0" xfId="0" applyFont="1" applyFill="1" applyBorder="1"/>
    <xf numFmtId="0" fontId="3" fillId="3" borderId="0" xfId="0" applyFont="1" applyFill="1" applyBorder="1"/>
    <xf numFmtId="0" fontId="2" fillId="3" borderId="0" xfId="0" applyFont="1" applyFill="1" applyBorder="1" applyAlignment="1" applyProtection="1">
      <alignment horizontal="center"/>
    </xf>
    <xf numFmtId="0" fontId="3" fillId="3" borderId="12" xfId="0" applyFont="1" applyFill="1" applyBorder="1"/>
    <xf numFmtId="0" fontId="3" fillId="3" borderId="15" xfId="0" applyFont="1" applyFill="1" applyBorder="1"/>
    <xf numFmtId="0" fontId="13" fillId="3" borderId="0" xfId="0" applyFont="1" applyFill="1"/>
    <xf numFmtId="0" fontId="13" fillId="0" borderId="1" xfId="0" applyFont="1" applyFill="1" applyBorder="1" applyAlignment="1">
      <alignment horizontal="left" wrapText="1"/>
    </xf>
    <xf numFmtId="0" fontId="13" fillId="0" borderId="4" xfId="0" applyFont="1" applyFill="1" applyBorder="1" applyAlignment="1">
      <alignment horizontal="left" wrapText="1"/>
    </xf>
    <xf numFmtId="0" fontId="13" fillId="0" borderId="1" xfId="0" applyFont="1" applyFill="1" applyBorder="1" applyAlignment="1">
      <alignment horizontal="left"/>
    </xf>
    <xf numFmtId="0" fontId="13" fillId="0" borderId="4" xfId="0" applyFont="1" applyFill="1" applyBorder="1" applyAlignment="1">
      <alignment horizontal="left"/>
    </xf>
    <xf numFmtId="0" fontId="11" fillId="0" borderId="4" xfId="0" applyFont="1" applyFill="1" applyBorder="1"/>
    <xf numFmtId="49" fontId="13" fillId="0" borderId="4" xfId="0" applyNumberFormat="1" applyFont="1" applyFill="1" applyBorder="1" applyAlignment="1">
      <alignment horizontal="left"/>
    </xf>
    <xf numFmtId="0" fontId="2" fillId="0" borderId="4" xfId="0" applyFont="1" applyBorder="1"/>
    <xf numFmtId="0" fontId="13" fillId="0" borderId="4" xfId="0" quotePrefix="1" applyFont="1" applyFill="1" applyBorder="1" applyAlignment="1">
      <alignment horizontal="left"/>
    </xf>
    <xf numFmtId="0" fontId="22" fillId="0" borderId="1" xfId="0" applyFont="1" applyFill="1" applyBorder="1" applyAlignment="1">
      <alignment horizontal="left"/>
    </xf>
    <xf numFmtId="0" fontId="13" fillId="0" borderId="3" xfId="0" applyFont="1" applyFill="1" applyBorder="1" applyAlignment="1">
      <alignment horizontal="left"/>
    </xf>
    <xf numFmtId="0" fontId="13" fillId="0" borderId="17" xfId="0" applyFont="1" applyFill="1" applyBorder="1" applyAlignment="1">
      <alignment horizontal="left"/>
    </xf>
    <xf numFmtId="0" fontId="13" fillId="0" borderId="7" xfId="0" applyFont="1" applyFill="1" applyBorder="1" applyAlignment="1">
      <alignment horizontal="left"/>
    </xf>
    <xf numFmtId="0" fontId="13" fillId="0" borderId="18" xfId="0" applyFont="1" applyFill="1" applyBorder="1" applyAlignment="1">
      <alignment horizontal="left"/>
    </xf>
    <xf numFmtId="0" fontId="3" fillId="3" borderId="0" xfId="0" applyFont="1" applyFill="1" applyAlignment="1">
      <alignment horizontal="right"/>
    </xf>
    <xf numFmtId="0" fontId="3" fillId="3" borderId="0" xfId="0" applyFont="1" applyFill="1" applyAlignment="1">
      <alignment horizontal="left"/>
    </xf>
    <xf numFmtId="169" fontId="3" fillId="3" borderId="0" xfId="0" applyNumberFormat="1" applyFont="1" applyFill="1" applyAlignment="1">
      <alignment horizontal="left"/>
    </xf>
    <xf numFmtId="0" fontId="3" fillId="3" borderId="0" xfId="0" applyFont="1" applyFill="1" applyAlignment="1"/>
    <xf numFmtId="169" fontId="3" fillId="3" borderId="0" xfId="0" applyNumberFormat="1" applyFont="1" applyFill="1" applyAlignment="1">
      <alignment horizontal="center"/>
    </xf>
    <xf numFmtId="0" fontId="21" fillId="3" borderId="0" xfId="0" applyFont="1" applyFill="1" applyAlignment="1">
      <alignment horizontal="right"/>
    </xf>
    <xf numFmtId="0" fontId="13" fillId="0" borderId="0" xfId="0" applyFont="1" applyAlignment="1">
      <alignment horizontal="center"/>
    </xf>
    <xf numFmtId="168" fontId="3" fillId="3" borderId="0" xfId="0" applyNumberFormat="1" applyFont="1" applyFill="1"/>
    <xf numFmtId="168" fontId="3" fillId="3" borderId="0" xfId="0" applyNumberFormat="1" applyFont="1" applyFill="1" applyAlignment="1">
      <alignment horizontal="left"/>
    </xf>
    <xf numFmtId="0" fontId="21" fillId="3" borderId="0" xfId="0" applyFont="1" applyFill="1"/>
    <xf numFmtId="0" fontId="13" fillId="3" borderId="0" xfId="0" applyFont="1" applyFill="1" applyAlignment="1">
      <alignment horizontal="center" vertical="top"/>
    </xf>
    <xf numFmtId="0" fontId="22" fillId="0" borderId="4" xfId="0" applyFont="1" applyFill="1" applyBorder="1" applyAlignment="1">
      <alignment horizontal="left"/>
    </xf>
    <xf numFmtId="0" fontId="13" fillId="3" borderId="0" xfId="0" applyFont="1" applyFill="1" applyAlignment="1">
      <alignment vertical="top"/>
    </xf>
    <xf numFmtId="168" fontId="3" fillId="3" borderId="0" xfId="0" applyNumberFormat="1" applyFont="1" applyFill="1" applyBorder="1" applyAlignment="1">
      <alignment horizontal="left"/>
    </xf>
    <xf numFmtId="0" fontId="10" fillId="3" borderId="0" xfId="0" applyFont="1" applyFill="1" applyBorder="1"/>
    <xf numFmtId="0" fontId="2" fillId="3" borderId="0" xfId="0" applyFont="1" applyFill="1" applyBorder="1" applyAlignment="1">
      <alignment horizontal="left"/>
    </xf>
    <xf numFmtId="0" fontId="21" fillId="3" borderId="0" xfId="0" applyFont="1" applyFill="1" applyBorder="1" applyAlignment="1">
      <alignment horizontal="left"/>
    </xf>
    <xf numFmtId="168" fontId="3" fillId="3" borderId="0" xfId="0" applyNumberFormat="1" applyFont="1" applyFill="1" applyBorder="1"/>
    <xf numFmtId="0" fontId="3" fillId="3" borderId="0" xfId="0" applyFont="1" applyFill="1" applyBorder="1" applyAlignment="1">
      <alignment horizontal="left"/>
    </xf>
    <xf numFmtId="168" fontId="2" fillId="3" borderId="0" xfId="0" applyNumberFormat="1" applyFont="1" applyFill="1" applyBorder="1"/>
    <xf numFmtId="0" fontId="21" fillId="3" borderId="0" xfId="0" applyFont="1" applyFill="1" applyAlignment="1"/>
    <xf numFmtId="0" fontId="21" fillId="3" borderId="0" xfId="0" applyFont="1" applyFill="1" applyAlignment="1">
      <alignment horizontal="center"/>
    </xf>
    <xf numFmtId="0" fontId="3" fillId="3" borderId="0" xfId="0" applyFont="1" applyFill="1" applyBorder="1" applyAlignment="1">
      <alignment horizontal="center"/>
    </xf>
    <xf numFmtId="168" fontId="3" fillId="3" borderId="0" xfId="0" applyNumberFormat="1" applyFont="1" applyFill="1" applyBorder="1" applyAlignment="1">
      <alignment horizontal="right" indent="1"/>
    </xf>
    <xf numFmtId="0" fontId="3" fillId="3" borderId="0" xfId="0" applyFont="1" applyFill="1" applyAlignment="1">
      <alignment horizontal="right" indent="1"/>
    </xf>
    <xf numFmtId="165" fontId="2" fillId="3" borderId="0" xfId="1" applyNumberFormat="1" applyFont="1" applyFill="1" applyBorder="1" applyAlignment="1" applyProtection="1">
      <alignment horizontal="right" indent="1"/>
    </xf>
    <xf numFmtId="0" fontId="24" fillId="3" borderId="0" xfId="0" applyFont="1" applyFill="1" applyAlignment="1">
      <alignment horizontal="right" indent="1"/>
    </xf>
    <xf numFmtId="165" fontId="2" fillId="3" borderId="0" xfId="1" applyNumberFormat="1" applyFont="1" applyFill="1" applyAlignment="1">
      <alignment horizontal="right" indent="1"/>
    </xf>
    <xf numFmtId="0" fontId="3" fillId="3" borderId="0" xfId="0" applyFont="1" applyFill="1" applyBorder="1" applyAlignment="1">
      <alignment horizontal="right" indent="1"/>
    </xf>
    <xf numFmtId="168" fontId="2" fillId="3" borderId="0" xfId="0" applyNumberFormat="1" applyFont="1" applyFill="1" applyBorder="1" applyAlignment="1">
      <alignment horizontal="right" indent="1"/>
    </xf>
    <xf numFmtId="3" fontId="3" fillId="3" borderId="0" xfId="0" applyNumberFormat="1" applyFont="1" applyFill="1" applyBorder="1" applyAlignment="1">
      <alignment horizontal="right" indent="1"/>
    </xf>
    <xf numFmtId="3" fontId="2" fillId="3" borderId="0" xfId="0" applyNumberFormat="1" applyFont="1" applyFill="1" applyAlignment="1">
      <alignment horizontal="right" indent="1"/>
    </xf>
    <xf numFmtId="3" fontId="2" fillId="3" borderId="0" xfId="0" applyNumberFormat="1" applyFont="1" applyFill="1" applyBorder="1" applyAlignment="1">
      <alignment horizontal="right" indent="1"/>
    </xf>
    <xf numFmtId="0" fontId="16" fillId="3" borderId="0" xfId="0" applyFont="1" applyFill="1" applyBorder="1" applyAlignment="1">
      <alignment vertical="center" wrapText="1"/>
    </xf>
    <xf numFmtId="0" fontId="16" fillId="3" borderId="0" xfId="0" applyFont="1" applyFill="1" applyAlignment="1">
      <alignment vertical="center" wrapText="1"/>
    </xf>
    <xf numFmtId="0" fontId="25" fillId="4" borderId="0" xfId="0" applyFont="1" applyFill="1" applyAlignment="1">
      <alignment horizontal="center"/>
    </xf>
    <xf numFmtId="0" fontId="24" fillId="3" borderId="0" xfId="0" applyFont="1" applyFill="1" applyAlignment="1">
      <alignment horizontal="left"/>
    </xf>
    <xf numFmtId="0" fontId="3" fillId="4" borderId="9" xfId="0" applyFont="1" applyFill="1" applyBorder="1" applyAlignment="1" applyProtection="1">
      <alignment horizontal="right" indent="1"/>
      <protection locked="0"/>
    </xf>
    <xf numFmtId="3" fontId="3" fillId="4" borderId="9" xfId="1" applyNumberFormat="1" applyFont="1" applyFill="1" applyBorder="1" applyAlignment="1" applyProtection="1">
      <alignment horizontal="right" indent="1"/>
      <protection locked="0"/>
    </xf>
    <xf numFmtId="165" fontId="3" fillId="3" borderId="0" xfId="1" applyNumberFormat="1" applyFont="1" applyFill="1" applyAlignment="1">
      <alignment horizontal="right" indent="1"/>
    </xf>
    <xf numFmtId="165" fontId="3" fillId="4" borderId="9" xfId="1" applyNumberFormat="1" applyFont="1" applyFill="1" applyBorder="1" applyAlignment="1" applyProtection="1">
      <alignment horizontal="right" indent="1"/>
      <protection locked="0"/>
    </xf>
    <xf numFmtId="3" fontId="3" fillId="4" borderId="9" xfId="0" applyNumberFormat="1" applyFont="1" applyFill="1" applyBorder="1" applyAlignment="1" applyProtection="1">
      <alignment horizontal="right" indent="1"/>
      <protection locked="0"/>
    </xf>
    <xf numFmtId="3" fontId="3" fillId="4" borderId="23" xfId="0" applyNumberFormat="1" applyFont="1" applyFill="1" applyBorder="1" applyAlignment="1" applyProtection="1">
      <alignment horizontal="right" indent="1"/>
      <protection locked="0"/>
    </xf>
    <xf numFmtId="0" fontId="3" fillId="3" borderId="0" xfId="0" applyFont="1" applyFill="1" applyBorder="1" applyAlignment="1" applyProtection="1">
      <alignment horizontal="center"/>
    </xf>
    <xf numFmtId="3" fontId="3" fillId="5" borderId="24" xfId="0" applyNumberFormat="1" applyFont="1" applyFill="1" applyBorder="1" applyAlignment="1">
      <alignment horizontal="right" indent="1"/>
    </xf>
    <xf numFmtId="3" fontId="3" fillId="5" borderId="24" xfId="0" applyNumberFormat="1" applyFont="1" applyFill="1" applyBorder="1" applyAlignment="1" applyProtection="1">
      <alignment horizontal="right" indent="2"/>
    </xf>
    <xf numFmtId="3" fontId="3" fillId="5" borderId="24" xfId="0" applyNumberFormat="1" applyFont="1" applyFill="1" applyBorder="1" applyAlignment="1" applyProtection="1">
      <alignment horizontal="right" indent="1"/>
    </xf>
    <xf numFmtId="3" fontId="3" fillId="5" borderId="24" xfId="1" applyNumberFormat="1" applyFont="1" applyFill="1" applyBorder="1" applyAlignment="1">
      <alignment horizontal="right" indent="1"/>
    </xf>
    <xf numFmtId="3" fontId="15" fillId="6" borderId="24" xfId="1" applyNumberFormat="1" applyFont="1" applyFill="1" applyBorder="1" applyAlignment="1">
      <alignment horizontal="right" indent="1"/>
    </xf>
    <xf numFmtId="0" fontId="8" fillId="0" borderId="0" xfId="0" applyFont="1" applyAlignment="1">
      <alignment horizontal="left" vertical="top" wrapText="1" indent="1"/>
    </xf>
    <xf numFmtId="0" fontId="13" fillId="0" borderId="4" xfId="0" applyFont="1" applyFill="1" applyBorder="1"/>
    <xf numFmtId="0" fontId="13" fillId="0" borderId="4" xfId="0" applyFont="1" applyBorder="1"/>
    <xf numFmtId="0" fontId="11" fillId="2" borderId="4" xfId="0" applyFont="1" applyFill="1" applyBorder="1" applyAlignment="1">
      <alignment horizontal="left" wrapText="1"/>
    </xf>
    <xf numFmtId="0" fontId="11" fillId="2" borderId="4" xfId="0" applyFont="1" applyFill="1" applyBorder="1"/>
    <xf numFmtId="0" fontId="15" fillId="0" borderId="4" xfId="0" applyFont="1" applyBorder="1" applyAlignment="1">
      <alignment horizontal="center" wrapText="1"/>
    </xf>
    <xf numFmtId="0" fontId="15" fillId="0" borderId="1" xfId="0" applyFont="1" applyBorder="1" applyAlignment="1">
      <alignment horizontal="center" wrapText="1"/>
    </xf>
    <xf numFmtId="0" fontId="24" fillId="3" borderId="0" xfId="0" applyFont="1" applyFill="1" applyBorder="1" applyAlignment="1">
      <alignment horizontal="left"/>
    </xf>
    <xf numFmtId="0" fontId="3" fillId="7" borderId="14" xfId="0" applyFont="1" applyFill="1" applyBorder="1" applyAlignment="1" applyProtection="1">
      <alignment horizontal="center"/>
      <protection locked="0"/>
    </xf>
    <xf numFmtId="0" fontId="3" fillId="4" borderId="1" xfId="0" applyFont="1" applyFill="1" applyBorder="1"/>
    <xf numFmtId="0" fontId="3" fillId="5" borderId="1" xfId="0" applyFont="1" applyFill="1" applyBorder="1"/>
    <xf numFmtId="0" fontId="3" fillId="7" borderId="1" xfId="0" applyFont="1" applyFill="1" applyBorder="1"/>
    <xf numFmtId="0" fontId="3" fillId="6" borderId="1" xfId="0" applyFont="1" applyFill="1" applyBorder="1"/>
    <xf numFmtId="0" fontId="3" fillId="3" borderId="21" xfId="0" applyFont="1" applyFill="1" applyBorder="1"/>
    <xf numFmtId="0" fontId="14" fillId="3" borderId="9" xfId="0" applyFont="1" applyFill="1" applyBorder="1" applyAlignment="1">
      <alignment horizontal="center"/>
    </xf>
    <xf numFmtId="0" fontId="3" fillId="3" borderId="13" xfId="0" applyFont="1" applyFill="1" applyBorder="1"/>
    <xf numFmtId="0" fontId="3" fillId="3" borderId="14" xfId="0" applyFont="1" applyFill="1" applyBorder="1"/>
    <xf numFmtId="0" fontId="3" fillId="3" borderId="22" xfId="0" applyFont="1" applyFill="1" applyBorder="1"/>
    <xf numFmtId="168" fontId="3" fillId="3" borderId="0" xfId="0" applyNumberFormat="1" applyFont="1" applyFill="1" applyAlignment="1"/>
    <xf numFmtId="0" fontId="3" fillId="3" borderId="9" xfId="0" applyFont="1" applyFill="1" applyBorder="1" applyAlignment="1">
      <alignment horizontal="center"/>
    </xf>
    <xf numFmtId="0" fontId="3" fillId="3" borderId="11" xfId="0" applyFont="1" applyFill="1" applyBorder="1"/>
    <xf numFmtId="0" fontId="3" fillId="3" borderId="2" xfId="0" applyFont="1" applyFill="1" applyBorder="1"/>
    <xf numFmtId="0" fontId="3" fillId="9" borderId="11" xfId="0" applyFont="1" applyFill="1" applyBorder="1"/>
    <xf numFmtId="0" fontId="3" fillId="9" borderId="2" xfId="0" applyFont="1" applyFill="1" applyBorder="1"/>
    <xf numFmtId="0" fontId="3" fillId="9" borderId="12" xfId="0" applyFont="1" applyFill="1" applyBorder="1"/>
    <xf numFmtId="0" fontId="3" fillId="9" borderId="21" xfId="0" applyFont="1" applyFill="1" applyBorder="1"/>
    <xf numFmtId="0" fontId="3" fillId="9" borderId="0" xfId="0" applyFont="1" applyFill="1" applyBorder="1"/>
    <xf numFmtId="0" fontId="3" fillId="9" borderId="0" xfId="0" applyFont="1" applyFill="1" applyBorder="1" applyAlignment="1">
      <alignment horizontal="center"/>
    </xf>
    <xf numFmtId="0" fontId="3" fillId="9" borderId="22" xfId="0" applyFont="1" applyFill="1" applyBorder="1"/>
    <xf numFmtId="0" fontId="3" fillId="9" borderId="13" xfId="0" applyFont="1" applyFill="1" applyBorder="1"/>
    <xf numFmtId="0" fontId="3" fillId="9" borderId="14" xfId="0" applyFont="1" applyFill="1" applyBorder="1"/>
    <xf numFmtId="0" fontId="3" fillId="9" borderId="14" xfId="0" applyFont="1" applyFill="1" applyBorder="1" applyAlignment="1">
      <alignment horizontal="center"/>
    </xf>
    <xf numFmtId="0" fontId="3" fillId="9" borderId="15" xfId="0" applyFont="1" applyFill="1" applyBorder="1"/>
    <xf numFmtId="0" fontId="3" fillId="9" borderId="9" xfId="0" applyFont="1" applyFill="1" applyBorder="1"/>
    <xf numFmtId="0" fontId="3" fillId="9" borderId="9" xfId="0" applyFont="1" applyFill="1" applyBorder="1" applyAlignment="1">
      <alignment horizontal="center"/>
    </xf>
    <xf numFmtId="164" fontId="3" fillId="4" borderId="9" xfId="1" applyNumberFormat="1" applyFont="1" applyFill="1" applyBorder="1" applyAlignment="1" applyProtection="1">
      <alignment horizontal="right" indent="1"/>
      <protection locked="0"/>
    </xf>
    <xf numFmtId="0" fontId="21" fillId="0" borderId="0" xfId="0" applyFont="1" applyAlignment="1">
      <alignment horizontal="center"/>
    </xf>
    <xf numFmtId="168" fontId="3" fillId="3" borderId="0" xfId="0" applyNumberFormat="1" applyFont="1" applyFill="1" applyAlignment="1">
      <alignment vertical="top" wrapText="1"/>
    </xf>
    <xf numFmtId="0" fontId="28" fillId="3" borderId="0" xfId="0" applyFont="1" applyFill="1" applyAlignment="1">
      <alignment horizontal="center"/>
    </xf>
    <xf numFmtId="0" fontId="27" fillId="3" borderId="0" xfId="0" applyFont="1" applyFill="1" applyAlignment="1">
      <alignment horizontal="center"/>
    </xf>
    <xf numFmtId="0" fontId="14" fillId="9" borderId="14" xfId="0" applyFont="1" applyFill="1" applyBorder="1" applyAlignment="1">
      <alignment horizontal="center" vertical="top"/>
    </xf>
    <xf numFmtId="0" fontId="2" fillId="0" borderId="0" xfId="0" applyFont="1" applyAlignment="1">
      <alignment horizontal="center"/>
    </xf>
    <xf numFmtId="0" fontId="29" fillId="3" borderId="0" xfId="0" applyFont="1" applyFill="1" applyAlignment="1">
      <alignment horizontal="center" vertical="top"/>
    </xf>
    <xf numFmtId="0" fontId="14" fillId="9" borderId="0" xfId="0" applyFont="1" applyFill="1" applyBorder="1" applyAlignment="1">
      <alignment horizontal="center" vertical="top"/>
    </xf>
    <xf numFmtId="0" fontId="7" fillId="9" borderId="2" xfId="0" applyFont="1" applyFill="1" applyBorder="1" applyAlignment="1"/>
    <xf numFmtId="1" fontId="3" fillId="4" borderId="9" xfId="1" applyNumberFormat="1" applyFont="1" applyFill="1" applyBorder="1" applyAlignment="1" applyProtection="1">
      <alignment horizontal="right" indent="1"/>
      <protection locked="0"/>
    </xf>
    <xf numFmtId="1" fontId="3" fillId="3" borderId="0" xfId="0" applyNumberFormat="1" applyFont="1" applyFill="1"/>
    <xf numFmtId="0" fontId="2" fillId="3" borderId="0" xfId="0" applyNumberFormat="1" applyFont="1" applyFill="1" applyAlignment="1">
      <alignment horizontal="right"/>
    </xf>
    <xf numFmtId="0" fontId="2" fillId="3" borderId="0" xfId="0" applyFont="1" applyFill="1"/>
    <xf numFmtId="49" fontId="3" fillId="3" borderId="0" xfId="0" applyNumberFormat="1" applyFont="1" applyFill="1"/>
    <xf numFmtId="0" fontId="8" fillId="0" borderId="0" xfId="0" applyFont="1" applyAlignment="1">
      <alignment vertical="top" wrapText="1"/>
    </xf>
    <xf numFmtId="0" fontId="8" fillId="3" borderId="11" xfId="0" applyFont="1" applyFill="1" applyBorder="1" applyAlignment="1"/>
    <xf numFmtId="0" fontId="8" fillId="3" borderId="2" xfId="0" applyFont="1" applyFill="1" applyBorder="1" applyAlignment="1"/>
    <xf numFmtId="0" fontId="8" fillId="3" borderId="21" xfId="0" applyFont="1" applyFill="1" applyBorder="1" applyAlignment="1"/>
    <xf numFmtId="0" fontId="8" fillId="3" borderId="0" xfId="0" applyFont="1" applyFill="1" applyBorder="1" applyAlignment="1"/>
    <xf numFmtId="0" fontId="14" fillId="3" borderId="9" xfId="0" applyFont="1" applyFill="1" applyBorder="1" applyAlignment="1"/>
    <xf numFmtId="0" fontId="3" fillId="3" borderId="0" xfId="0" applyFont="1" applyFill="1" applyBorder="1" applyAlignment="1"/>
    <xf numFmtId="0" fontId="8" fillId="3" borderId="12" xfId="0" applyFont="1" applyFill="1" applyBorder="1" applyAlignment="1"/>
    <xf numFmtId="0" fontId="8" fillId="3" borderId="22" xfId="0" applyFont="1" applyFill="1" applyBorder="1" applyAlignment="1"/>
    <xf numFmtId="0" fontId="3" fillId="0" borderId="0" xfId="0" applyFont="1" applyAlignment="1">
      <alignment horizontal="left" indent="1"/>
    </xf>
    <xf numFmtId="0" fontId="21" fillId="9" borderId="17" xfId="0" applyFont="1" applyFill="1" applyBorder="1" applyAlignment="1">
      <alignment horizontal="left" indent="1"/>
    </xf>
    <xf numFmtId="0" fontId="3" fillId="9" borderId="10" xfId="0" applyFont="1" applyFill="1" applyBorder="1"/>
    <xf numFmtId="0" fontId="3" fillId="9" borderId="25" xfId="0" applyFont="1" applyFill="1" applyBorder="1"/>
    <xf numFmtId="0" fontId="15" fillId="9" borderId="5" xfId="0" applyFont="1" applyFill="1" applyBorder="1" applyAlignment="1">
      <alignment horizontal="right" indent="1"/>
    </xf>
    <xf numFmtId="0" fontId="3" fillId="9" borderId="19" xfId="0" applyFont="1" applyFill="1" applyBorder="1"/>
    <xf numFmtId="0" fontId="3" fillId="9" borderId="20" xfId="0" applyFont="1" applyFill="1" applyBorder="1"/>
    <xf numFmtId="0" fontId="29" fillId="3" borderId="9" xfId="0" applyFont="1" applyFill="1" applyBorder="1" applyAlignment="1">
      <alignment horizontal="center" wrapText="1"/>
    </xf>
    <xf numFmtId="0" fontId="3" fillId="10" borderId="23" xfId="0" applyFont="1" applyFill="1" applyBorder="1" applyAlignment="1">
      <alignment horizontal="center"/>
    </xf>
    <xf numFmtId="170" fontId="3" fillId="3" borderId="9" xfId="0" applyNumberFormat="1" applyFont="1" applyFill="1" applyBorder="1" applyAlignment="1">
      <alignment horizontal="right" indent="1"/>
    </xf>
    <xf numFmtId="170" fontId="3" fillId="10" borderId="23" xfId="0" applyNumberFormat="1" applyFont="1" applyFill="1" applyBorder="1" applyAlignment="1">
      <alignment horizontal="right" indent="1"/>
    </xf>
    <xf numFmtId="170" fontId="3" fillId="3" borderId="23" xfId="0" applyNumberFormat="1" applyFont="1" applyFill="1" applyBorder="1" applyAlignment="1">
      <alignment horizontal="right" indent="1"/>
    </xf>
    <xf numFmtId="164" fontId="3" fillId="4" borderId="9" xfId="1" applyNumberFormat="1" applyFont="1" applyFill="1" applyBorder="1" applyAlignment="1" applyProtection="1">
      <alignment horizontal="right" indent="2"/>
      <protection locked="0"/>
    </xf>
    <xf numFmtId="0" fontId="2" fillId="3" borderId="0" xfId="0" applyFont="1" applyFill="1" applyBorder="1" applyAlignment="1">
      <alignment vertical="top" wrapText="1"/>
    </xf>
    <xf numFmtId="0" fontId="25" fillId="3" borderId="0" xfId="0" applyFont="1" applyFill="1" applyBorder="1" applyAlignment="1">
      <alignment horizontal="left"/>
    </xf>
    <xf numFmtId="0" fontId="2" fillId="3" borderId="0" xfId="0" applyFont="1" applyFill="1" applyBorder="1" applyAlignment="1">
      <alignment horizontal="right" indent="1"/>
    </xf>
    <xf numFmtId="0" fontId="21" fillId="3" borderId="0" xfId="0" applyFont="1" applyFill="1" applyBorder="1" applyAlignment="1">
      <alignment horizontal="center"/>
    </xf>
    <xf numFmtId="0" fontId="21" fillId="3" borderId="0" xfId="0" applyFont="1" applyFill="1" applyBorder="1" applyAlignment="1">
      <alignment horizontal="right" indent="1"/>
    </xf>
    <xf numFmtId="0" fontId="2" fillId="3" borderId="0" xfId="0" applyFont="1" applyFill="1" applyBorder="1" applyAlignment="1">
      <alignment horizontal="right" vertical="center" indent="1"/>
    </xf>
    <xf numFmtId="0" fontId="3" fillId="3" borderId="0" xfId="0" applyFont="1" applyFill="1" applyBorder="1" applyAlignment="1">
      <alignment horizontal="center" vertical="top" wrapText="1"/>
    </xf>
    <xf numFmtId="0" fontId="29" fillId="3" borderId="0" xfId="0" applyFont="1" applyFill="1" applyBorder="1" applyAlignment="1">
      <alignment horizontal="center" wrapText="1"/>
    </xf>
    <xf numFmtId="0" fontId="28" fillId="3" borderId="0" xfId="0" applyFont="1" applyFill="1" applyBorder="1" applyAlignment="1">
      <alignment horizontal="left"/>
    </xf>
    <xf numFmtId="0" fontId="30" fillId="3" borderId="0" xfId="0" applyFont="1" applyFill="1" applyBorder="1" applyAlignment="1">
      <alignment horizontal="center"/>
    </xf>
    <xf numFmtId="0" fontId="30" fillId="3" borderId="0" xfId="0" applyFont="1" applyFill="1" applyBorder="1" applyAlignment="1">
      <alignment horizontal="center" wrapText="1"/>
    </xf>
    <xf numFmtId="0" fontId="28" fillId="3" borderId="0" xfId="0" applyFont="1" applyFill="1" applyBorder="1" applyAlignment="1">
      <alignment horizontal="left" indent="2"/>
    </xf>
    <xf numFmtId="0" fontId="28" fillId="10" borderId="0" xfId="0" applyFont="1" applyFill="1" applyBorder="1" applyAlignment="1">
      <alignment horizontal="left" indent="2"/>
    </xf>
    <xf numFmtId="0" fontId="15" fillId="3" borderId="9" xfId="0" applyFont="1" applyFill="1" applyBorder="1" applyAlignment="1">
      <alignment horizontal="center"/>
    </xf>
    <xf numFmtId="0" fontId="15" fillId="3" borderId="9" xfId="0" applyFont="1" applyFill="1" applyBorder="1" applyAlignment="1">
      <alignment horizontal="left"/>
    </xf>
    <xf numFmtId="0" fontId="15" fillId="3" borderId="22" xfId="0" applyFont="1" applyFill="1" applyBorder="1" applyAlignment="1">
      <alignment horizontal="left"/>
    </xf>
    <xf numFmtId="0" fontId="3" fillId="3" borderId="22" xfId="0" applyFont="1" applyFill="1" applyBorder="1" applyAlignment="1">
      <alignment horizontal="left"/>
    </xf>
    <xf numFmtId="0" fontId="5" fillId="3" borderId="0" xfId="0" applyFont="1" applyFill="1" applyBorder="1" applyAlignment="1"/>
    <xf numFmtId="166" fontId="3" fillId="4" borderId="9" xfId="1" applyNumberFormat="1" applyFont="1" applyFill="1" applyBorder="1" applyAlignment="1" applyProtection="1">
      <alignment horizontal="right" indent="1"/>
      <protection locked="0"/>
    </xf>
    <xf numFmtId="0" fontId="5" fillId="0" borderId="0" xfId="0" applyNumberFormat="1" applyFont="1" applyAlignment="1">
      <alignment vertical="top"/>
    </xf>
    <xf numFmtId="0" fontId="3" fillId="11" borderId="0" xfId="0" applyFont="1" applyFill="1"/>
    <xf numFmtId="0" fontId="3" fillId="3" borderId="0" xfId="0" applyFont="1" applyFill="1" applyAlignment="1">
      <alignment horizontal="right" vertical="center" wrapText="1"/>
    </xf>
    <xf numFmtId="0" fontId="3" fillId="3" borderId="0" xfId="0" applyFont="1" applyFill="1" applyAlignment="1">
      <alignment horizontal="right" vertical="center" wrapText="1" indent="1"/>
    </xf>
    <xf numFmtId="168" fontId="3" fillId="3" borderId="0" xfId="0" applyNumberFormat="1" applyFont="1" applyFill="1" applyAlignment="1">
      <alignment vertical="center" wrapText="1"/>
    </xf>
    <xf numFmtId="0" fontId="2" fillId="3" borderId="0" xfId="0" applyFont="1" applyFill="1" applyAlignment="1">
      <alignment vertical="center" wrapText="1"/>
    </xf>
    <xf numFmtId="169" fontId="3" fillId="3" borderId="0" xfId="0" applyNumberFormat="1" applyFont="1" applyFill="1" applyAlignment="1">
      <alignment horizontal="right"/>
    </xf>
    <xf numFmtId="0" fontId="3" fillId="3" borderId="0" xfId="0" applyFont="1" applyFill="1" applyBorder="1" applyAlignment="1">
      <alignment horizontal="right"/>
    </xf>
    <xf numFmtId="0" fontId="3" fillId="0" borderId="0" xfId="0" applyNumberFormat="1" applyFont="1"/>
    <xf numFmtId="0" fontId="3" fillId="3" borderId="0" xfId="0" applyNumberFormat="1" applyFont="1" applyFill="1"/>
    <xf numFmtId="0" fontId="21" fillId="3" borderId="0" xfId="0" applyNumberFormat="1" applyFont="1" applyFill="1" applyAlignment="1"/>
    <xf numFmtId="0" fontId="21" fillId="3" borderId="0" xfId="0" applyNumberFormat="1" applyFont="1" applyFill="1" applyAlignment="1">
      <alignment horizontal="left"/>
    </xf>
    <xf numFmtId="169" fontId="3" fillId="11" borderId="0" xfId="0" applyNumberFormat="1" applyFont="1" applyFill="1" applyAlignment="1">
      <alignment horizontal="center"/>
    </xf>
    <xf numFmtId="0" fontId="15" fillId="3" borderId="0" xfId="0" applyFont="1" applyFill="1" applyAlignment="1">
      <alignment horizontal="center"/>
    </xf>
    <xf numFmtId="0" fontId="3" fillId="3" borderId="0" xfId="0" applyFont="1" applyFill="1" applyAlignment="1">
      <alignment horizontal="left" indent="1"/>
    </xf>
    <xf numFmtId="0" fontId="14" fillId="11" borderId="0" xfId="0" applyFont="1" applyFill="1"/>
    <xf numFmtId="169" fontId="14" fillId="11" borderId="0" xfId="0" applyNumberFormat="1" applyFont="1" applyFill="1" applyAlignment="1">
      <alignment horizontal="center"/>
    </xf>
    <xf numFmtId="0" fontId="35" fillId="0" borderId="0" xfId="0" applyFont="1" applyBorder="1" applyAlignment="1" applyProtection="1">
      <alignment wrapText="1"/>
    </xf>
    <xf numFmtId="0" fontId="2" fillId="0" borderId="0" xfId="0" applyFont="1" applyFill="1" applyProtection="1"/>
    <xf numFmtId="0" fontId="3" fillId="0" borderId="0" xfId="0" applyFont="1" applyAlignment="1" applyProtection="1">
      <alignment horizontal="right"/>
    </xf>
    <xf numFmtId="170" fontId="3" fillId="4" borderId="9" xfId="2" applyNumberFormat="1" applyFont="1" applyFill="1" applyBorder="1" applyAlignment="1" applyProtection="1">
      <alignment horizontal="right"/>
      <protection locked="0"/>
    </xf>
    <xf numFmtId="170" fontId="3" fillId="4" borderId="23" xfId="2" applyNumberFormat="1" applyFont="1" applyFill="1" applyBorder="1" applyAlignment="1" applyProtection="1">
      <alignment horizontal="right"/>
      <protection locked="0"/>
    </xf>
    <xf numFmtId="170" fontId="14" fillId="4" borderId="9" xfId="2" applyNumberFormat="1" applyFont="1" applyFill="1" applyBorder="1" applyAlignment="1" applyProtection="1">
      <alignment horizontal="right"/>
      <protection locked="0"/>
    </xf>
    <xf numFmtId="1" fontId="3" fillId="13" borderId="9" xfId="1" applyNumberFormat="1" applyFont="1" applyFill="1" applyBorder="1" applyAlignment="1" applyProtection="1">
      <alignment horizontal="right"/>
      <protection locked="0"/>
    </xf>
    <xf numFmtId="1" fontId="14" fillId="13" borderId="9" xfId="1" applyNumberFormat="1" applyFont="1" applyFill="1" applyBorder="1" applyAlignment="1" applyProtection="1">
      <alignment horizontal="right"/>
      <protection locked="0"/>
    </xf>
    <xf numFmtId="170" fontId="3" fillId="5" borderId="9" xfId="2" applyNumberFormat="1" applyFont="1" applyFill="1" applyBorder="1" applyAlignment="1" applyProtection="1">
      <alignment horizontal="right"/>
    </xf>
    <xf numFmtId="0" fontId="3" fillId="3" borderId="0" xfId="0" applyFont="1" applyFill="1" applyBorder="1" applyProtection="1"/>
    <xf numFmtId="44" fontId="3" fillId="3" borderId="0" xfId="2" applyFont="1" applyFill="1" applyBorder="1" applyProtection="1"/>
    <xf numFmtId="0" fontId="3" fillId="3" borderId="0" xfId="0" applyFont="1" applyFill="1" applyBorder="1" applyAlignment="1" applyProtection="1">
      <alignment horizontal="center"/>
    </xf>
    <xf numFmtId="37" fontId="3" fillId="3" borderId="0" xfId="2" applyNumberFormat="1" applyFont="1" applyFill="1" applyBorder="1" applyAlignment="1" applyProtection="1">
      <alignment horizontal="center"/>
    </xf>
    <xf numFmtId="44" fontId="3" fillId="3" borderId="0" xfId="2" applyFont="1" applyFill="1" applyBorder="1" applyAlignment="1" applyProtection="1">
      <alignment horizontal="center"/>
    </xf>
    <xf numFmtId="0" fontId="2" fillId="3" borderId="0" xfId="0" applyFont="1" applyFill="1" applyBorder="1" applyProtection="1"/>
    <xf numFmtId="0" fontId="31" fillId="3" borderId="0" xfId="0" applyFont="1" applyFill="1" applyBorder="1" applyProtection="1"/>
    <xf numFmtId="0" fontId="2" fillId="3" borderId="0" xfId="0" applyFont="1" applyFill="1" applyBorder="1" applyAlignment="1" applyProtection="1">
      <alignment horizontal="center"/>
    </xf>
    <xf numFmtId="44" fontId="2" fillId="3" borderId="0" xfId="2" applyFont="1" applyFill="1" applyBorder="1" applyAlignment="1" applyProtection="1">
      <alignment horizontal="center"/>
    </xf>
    <xf numFmtId="0" fontId="23" fillId="3" borderId="0" xfId="0" applyFont="1" applyFill="1" applyBorder="1" applyAlignment="1" applyProtection="1">
      <alignment horizontal="center"/>
    </xf>
    <xf numFmtId="0" fontId="23" fillId="3" borderId="0" xfId="0" applyFont="1" applyFill="1" applyBorder="1" applyProtection="1"/>
    <xf numFmtId="0" fontId="3" fillId="3" borderId="21" xfId="0" applyFont="1" applyFill="1" applyBorder="1" applyProtection="1"/>
    <xf numFmtId="0" fontId="3" fillId="3" borderId="22" xfId="0" applyFont="1" applyFill="1" applyBorder="1" applyProtection="1"/>
    <xf numFmtId="0" fontId="3" fillId="3" borderId="26" xfId="0" applyFont="1" applyFill="1" applyBorder="1" applyProtection="1"/>
    <xf numFmtId="0" fontId="2" fillId="3" borderId="26" xfId="0" applyFont="1" applyFill="1" applyBorder="1" applyProtection="1"/>
    <xf numFmtId="0" fontId="23" fillId="3" borderId="26" xfId="0" applyFont="1" applyFill="1" applyBorder="1" applyProtection="1"/>
    <xf numFmtId="0" fontId="3" fillId="0" borderId="0" xfId="0" applyFont="1" applyBorder="1" applyAlignment="1" applyProtection="1">
      <alignment horizontal="center" wrapText="1"/>
    </xf>
    <xf numFmtId="0" fontId="30" fillId="3" borderId="0" xfId="0" applyFont="1" applyFill="1" applyBorder="1" applyAlignment="1" applyProtection="1">
      <alignment horizontal="center"/>
    </xf>
    <xf numFmtId="0" fontId="30" fillId="3" borderId="0" xfId="0" applyFont="1" applyFill="1" applyBorder="1" applyAlignment="1" applyProtection="1">
      <alignment horizontal="right"/>
    </xf>
    <xf numFmtId="168" fontId="3" fillId="3" borderId="0" xfId="0" applyNumberFormat="1" applyFont="1" applyFill="1" applyBorder="1" applyProtection="1"/>
    <xf numFmtId="168" fontId="30" fillId="3" borderId="0" xfId="0" applyNumberFormat="1" applyFont="1" applyFill="1" applyBorder="1" applyProtection="1"/>
    <xf numFmtId="168" fontId="3" fillId="3" borderId="0" xfId="0" applyNumberFormat="1" applyFont="1" applyFill="1" applyBorder="1" applyAlignment="1" applyProtection="1"/>
    <xf numFmtId="168" fontId="3" fillId="3" borderId="0" xfId="0" applyNumberFormat="1" applyFont="1" applyFill="1" applyBorder="1" applyAlignment="1" applyProtection="1">
      <alignment wrapText="1"/>
    </xf>
    <xf numFmtId="168" fontId="3" fillId="3" borderId="0" xfId="0" applyNumberFormat="1" applyFont="1" applyFill="1" applyBorder="1" applyAlignment="1" applyProtection="1">
      <alignment horizontal="right"/>
    </xf>
    <xf numFmtId="0" fontId="31" fillId="3" borderId="0"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0" xfId="0" applyFont="1" applyFill="1" applyAlignment="1" applyProtection="1">
      <alignment horizontal="center"/>
    </xf>
    <xf numFmtId="171" fontId="14" fillId="3" borderId="0" xfId="0" applyNumberFormat="1" applyFont="1" applyFill="1" applyBorder="1" applyAlignment="1" applyProtection="1">
      <alignment horizontal="center"/>
    </xf>
    <xf numFmtId="40" fontId="3" fillId="5" borderId="9" xfId="1" applyNumberFormat="1" applyFont="1" applyFill="1" applyBorder="1" applyAlignment="1" applyProtection="1">
      <alignment horizontal="right"/>
    </xf>
    <xf numFmtId="2" fontId="3" fillId="5" borderId="9" xfId="1" applyNumberFormat="1" applyFont="1" applyFill="1" applyBorder="1" applyAlignment="1" applyProtection="1">
      <alignment horizontal="right"/>
    </xf>
    <xf numFmtId="2" fontId="3" fillId="6" borderId="9" xfId="0" applyNumberFormat="1" applyFont="1" applyFill="1" applyBorder="1" applyAlignment="1" applyProtection="1">
      <alignment horizontal="right" vertical="center" wrapText="1"/>
    </xf>
    <xf numFmtId="0" fontId="3" fillId="14" borderId="1" xfId="0" applyFont="1" applyFill="1" applyBorder="1"/>
    <xf numFmtId="40" fontId="3" fillId="6" borderId="9" xfId="0" applyNumberFormat="1" applyFont="1" applyFill="1" applyBorder="1" applyAlignment="1" applyProtection="1">
      <alignment horizontal="right" vertical="center" wrapText="1"/>
    </xf>
    <xf numFmtId="167" fontId="36" fillId="14" borderId="9" xfId="4" applyNumberFormat="1" applyFont="1" applyFill="1" applyBorder="1" applyAlignment="1" applyProtection="1">
      <alignment horizontal="right" wrapText="1"/>
    </xf>
    <xf numFmtId="167" fontId="14" fillId="14" borderId="23" xfId="4" applyNumberFormat="1" applyFont="1" applyFill="1" applyBorder="1" applyAlignment="1" applyProtection="1">
      <alignment horizontal="right"/>
    </xf>
    <xf numFmtId="167" fontId="14" fillId="14" borderId="9" xfId="4" applyNumberFormat="1" applyFont="1" applyFill="1" applyBorder="1" applyAlignment="1" applyProtection="1">
      <alignment horizontal="right"/>
    </xf>
    <xf numFmtId="0" fontId="31" fillId="3" borderId="0" xfId="0" applyFont="1" applyFill="1" applyBorder="1" applyAlignment="1" applyProtection="1">
      <alignment vertical="top"/>
    </xf>
    <xf numFmtId="0" fontId="3" fillId="9" borderId="17" xfId="0" applyFont="1" applyFill="1" applyBorder="1" applyAlignment="1" applyProtection="1"/>
    <xf numFmtId="0" fontId="3" fillId="9" borderId="10" xfId="0" applyFont="1" applyFill="1" applyBorder="1" applyAlignment="1" applyProtection="1"/>
    <xf numFmtId="0" fontId="3" fillId="9" borderId="25" xfId="0" applyFont="1" applyFill="1" applyBorder="1" applyAlignment="1" applyProtection="1"/>
    <xf numFmtId="0" fontId="3" fillId="9" borderId="0" xfId="0" applyFont="1" applyFill="1" applyBorder="1" applyAlignment="1" applyProtection="1"/>
    <xf numFmtId="0" fontId="3" fillId="9" borderId="26" xfId="0" applyFont="1" applyFill="1" applyBorder="1" applyAlignment="1" applyProtection="1"/>
    <xf numFmtId="0" fontId="3" fillId="9" borderId="5" xfId="0" applyFont="1" applyFill="1" applyBorder="1" applyAlignment="1" applyProtection="1"/>
    <xf numFmtId="0" fontId="3" fillId="9" borderId="20" xfId="0" applyFont="1" applyFill="1" applyBorder="1" applyAlignment="1" applyProtection="1"/>
    <xf numFmtId="0" fontId="3" fillId="9" borderId="19" xfId="0" applyFont="1" applyFill="1" applyBorder="1" applyAlignment="1" applyProtection="1"/>
    <xf numFmtId="0" fontId="3" fillId="9" borderId="9" xfId="0" applyFont="1" applyFill="1" applyBorder="1" applyAlignment="1" applyProtection="1"/>
    <xf numFmtId="0" fontId="3" fillId="3" borderId="13" xfId="0" applyFont="1" applyFill="1" applyBorder="1" applyProtection="1"/>
    <xf numFmtId="0" fontId="3" fillId="3" borderId="14" xfId="0" applyFont="1" applyFill="1" applyBorder="1" applyAlignment="1" applyProtection="1">
      <alignment horizontal="center"/>
    </xf>
    <xf numFmtId="0" fontId="3" fillId="0" borderId="0" xfId="0" applyFont="1" applyFill="1" applyBorder="1" applyAlignment="1" applyProtection="1">
      <alignment horizontal="center" wrapText="1"/>
    </xf>
    <xf numFmtId="0" fontId="34" fillId="3" borderId="22" xfId="0" applyFont="1" applyFill="1" applyBorder="1" applyAlignment="1">
      <alignment horizontal="left" indent="1"/>
    </xf>
    <xf numFmtId="0" fontId="3" fillId="3" borderId="22" xfId="0" applyFont="1" applyFill="1" applyBorder="1" applyAlignment="1" applyProtection="1">
      <alignment horizontal="left" indent="1"/>
    </xf>
    <xf numFmtId="0" fontId="3" fillId="3" borderId="22" xfId="0" applyFont="1" applyFill="1" applyBorder="1" applyAlignment="1">
      <alignment horizontal="left" indent="1"/>
    </xf>
    <xf numFmtId="0" fontId="3" fillId="3" borderId="15" xfId="0" applyFont="1" applyFill="1" applyBorder="1" applyProtection="1"/>
    <xf numFmtId="170" fontId="3" fillId="15" borderId="9" xfId="2" applyNumberFormat="1" applyFont="1" applyFill="1" applyBorder="1" applyAlignment="1" applyProtection="1">
      <alignment horizontal="right"/>
    </xf>
    <xf numFmtId="1" fontId="3" fillId="15" borderId="9" xfId="1" applyNumberFormat="1" applyFont="1" applyFill="1" applyBorder="1" applyAlignment="1" applyProtection="1">
      <alignment horizontal="right"/>
    </xf>
    <xf numFmtId="0" fontId="37" fillId="9" borderId="0" xfId="0" applyFont="1" applyFill="1" applyBorder="1" applyAlignment="1">
      <alignment vertical="top" wrapText="1" readingOrder="1"/>
    </xf>
    <xf numFmtId="0" fontId="13" fillId="9" borderId="9" xfId="0" applyFont="1" applyFill="1" applyBorder="1" applyAlignment="1" applyProtection="1">
      <alignment horizontal="center" vertical="top"/>
    </xf>
    <xf numFmtId="0" fontId="3" fillId="3" borderId="17" xfId="0" applyFont="1" applyFill="1" applyBorder="1" applyProtection="1"/>
    <xf numFmtId="0" fontId="3" fillId="3" borderId="10" xfId="0" applyFont="1" applyFill="1" applyBorder="1" applyAlignment="1" applyProtection="1">
      <alignment horizontal="center"/>
    </xf>
    <xf numFmtId="0" fontId="3" fillId="3" borderId="10" xfId="0" applyFont="1" applyFill="1" applyBorder="1" applyProtection="1"/>
    <xf numFmtId="44" fontId="3" fillId="3" borderId="10" xfId="2" applyFont="1" applyFill="1" applyBorder="1" applyProtection="1"/>
    <xf numFmtId="0" fontId="3" fillId="3" borderId="25" xfId="0" applyFont="1" applyFill="1" applyBorder="1" applyProtection="1"/>
    <xf numFmtId="0" fontId="3" fillId="3" borderId="5" xfId="0" applyFont="1" applyFill="1" applyBorder="1" applyProtection="1"/>
    <xf numFmtId="0" fontId="30" fillId="3" borderId="5" xfId="0" applyFont="1" applyFill="1" applyBorder="1" applyProtection="1"/>
    <xf numFmtId="0" fontId="3" fillId="3" borderId="19" xfId="0" applyFont="1" applyFill="1" applyBorder="1" applyProtection="1"/>
    <xf numFmtId="0" fontId="3" fillId="3" borderId="9" xfId="0" applyFont="1" applyFill="1" applyBorder="1" applyAlignment="1" applyProtection="1">
      <alignment horizontal="center"/>
    </xf>
    <xf numFmtId="0" fontId="3" fillId="3" borderId="9" xfId="0" applyFont="1" applyFill="1" applyBorder="1" applyProtection="1"/>
    <xf numFmtId="0" fontId="3" fillId="3" borderId="20" xfId="0" applyFont="1" applyFill="1" applyBorder="1" applyProtection="1"/>
    <xf numFmtId="14" fontId="3" fillId="0" borderId="0" xfId="0" applyNumberFormat="1" applyFont="1" applyAlignment="1" applyProtection="1">
      <alignment horizontal="center"/>
    </xf>
    <xf numFmtId="0" fontId="2" fillId="0" borderId="0" xfId="0" applyFont="1" applyFill="1" applyBorder="1" applyAlignment="1">
      <alignment horizontal="center"/>
    </xf>
    <xf numFmtId="0" fontId="31" fillId="3" borderId="0" xfId="0" applyFont="1" applyFill="1" applyBorder="1" applyAlignment="1">
      <alignment horizontal="left" indent="1"/>
    </xf>
    <xf numFmtId="44" fontId="2" fillId="3" borderId="0" xfId="2" applyFont="1" applyFill="1" applyBorder="1" applyAlignment="1">
      <alignment horizontal="right"/>
    </xf>
    <xf numFmtId="8" fontId="3" fillId="5" borderId="9" xfId="0" applyNumberFormat="1" applyFont="1" applyFill="1" applyBorder="1" applyAlignment="1">
      <alignment horizontal="right" indent="1"/>
    </xf>
    <xf numFmtId="0" fontId="3" fillId="5" borderId="9" xfId="0" applyFont="1" applyFill="1" applyBorder="1" applyAlignment="1">
      <alignment horizontal="center"/>
    </xf>
    <xf numFmtId="172" fontId="3" fillId="3" borderId="0" xfId="0" applyNumberFormat="1" applyFont="1" applyFill="1"/>
    <xf numFmtId="173" fontId="3" fillId="0" borderId="0" xfId="0" applyNumberFormat="1" applyFont="1" applyAlignment="1" applyProtection="1">
      <alignment horizontal="center"/>
    </xf>
    <xf numFmtId="0" fontId="3" fillId="0" borderId="0" xfId="0" applyFont="1" applyAlignment="1" applyProtection="1">
      <alignment horizontal="left"/>
    </xf>
    <xf numFmtId="173" fontId="3" fillId="9" borderId="1" xfId="0" applyNumberFormat="1" applyFont="1" applyFill="1" applyBorder="1" applyAlignment="1" applyProtection="1">
      <alignment horizontal="center"/>
    </xf>
    <xf numFmtId="0" fontId="3" fillId="9" borderId="1" xfId="0" applyFont="1" applyFill="1" applyBorder="1" applyAlignment="1" applyProtection="1">
      <alignment horizontal="left"/>
    </xf>
    <xf numFmtId="173" fontId="3" fillId="17" borderId="1" xfId="0" applyNumberFormat="1" applyFont="1" applyFill="1" applyBorder="1" applyAlignment="1" applyProtection="1">
      <alignment horizontal="center"/>
    </xf>
    <xf numFmtId="0" fontId="3" fillId="17" borderId="1" xfId="0" applyFont="1" applyFill="1" applyBorder="1" applyAlignment="1" applyProtection="1">
      <alignment horizontal="left"/>
    </xf>
    <xf numFmtId="0" fontId="3" fillId="18" borderId="1" xfId="0" applyFont="1" applyFill="1" applyBorder="1" applyProtection="1"/>
    <xf numFmtId="0" fontId="3" fillId="18" borderId="1" xfId="0" applyFont="1" applyFill="1" applyBorder="1"/>
    <xf numFmtId="0" fontId="3" fillId="18" borderId="1" xfId="0" applyFont="1" applyFill="1" applyBorder="1" applyAlignment="1">
      <alignment horizontal="left"/>
    </xf>
    <xf numFmtId="0" fontId="3" fillId="18" borderId="1" xfId="0" applyFont="1" applyFill="1" applyBorder="1" applyAlignment="1" applyProtection="1">
      <alignment horizontal="center"/>
    </xf>
    <xf numFmtId="0" fontId="3" fillId="18" borderId="6" xfId="0" applyFont="1" applyFill="1" applyBorder="1" applyAlignment="1" applyProtection="1">
      <alignment vertical="top"/>
    </xf>
    <xf numFmtId="0" fontId="3" fillId="18" borderId="3" xfId="0" applyFont="1" applyFill="1" applyBorder="1" applyAlignment="1" applyProtection="1">
      <alignment vertical="top"/>
    </xf>
    <xf numFmtId="0" fontId="23" fillId="3" borderId="1" xfId="0" applyFont="1" applyFill="1" applyBorder="1" applyAlignment="1" applyProtection="1">
      <alignment horizontal="center"/>
    </xf>
    <xf numFmtId="0" fontId="3" fillId="3" borderId="26" xfId="0" applyFont="1" applyFill="1" applyBorder="1" applyAlignment="1" applyProtection="1">
      <alignment horizontal="center"/>
    </xf>
    <xf numFmtId="0" fontId="23" fillId="3" borderId="26" xfId="0" applyFont="1" applyFill="1" applyBorder="1" applyAlignment="1" applyProtection="1">
      <alignment horizontal="center"/>
    </xf>
    <xf numFmtId="0" fontId="2" fillId="3" borderId="5" xfId="0" applyFont="1" applyFill="1" applyBorder="1" applyAlignment="1" applyProtection="1">
      <alignment horizontal="center"/>
    </xf>
    <xf numFmtId="44" fontId="2" fillId="3" borderId="26" xfId="2" applyFont="1" applyFill="1" applyBorder="1" applyAlignment="1" applyProtection="1">
      <alignment horizontal="center"/>
    </xf>
    <xf numFmtId="0" fontId="2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23" fillId="3" borderId="6" xfId="0" applyFont="1" applyFill="1" applyBorder="1" applyAlignment="1" applyProtection="1">
      <alignment horizontal="center"/>
    </xf>
    <xf numFmtId="0" fontId="2" fillId="3" borderId="6" xfId="0" applyFont="1" applyFill="1" applyBorder="1" applyAlignment="1" applyProtection="1">
      <alignment horizontal="center"/>
    </xf>
    <xf numFmtId="0" fontId="3" fillId="3" borderId="0" xfId="0" applyFont="1" applyFill="1" applyAlignment="1">
      <alignment horizontal="left"/>
    </xf>
    <xf numFmtId="0" fontId="3" fillId="17" borderId="11" xfId="0" applyFont="1" applyFill="1" applyBorder="1" applyProtection="1"/>
    <xf numFmtId="0" fontId="3" fillId="17" borderId="2" xfId="0" applyFont="1" applyFill="1" applyBorder="1" applyProtection="1"/>
    <xf numFmtId="0" fontId="3" fillId="17" borderId="2" xfId="0" applyFont="1" applyFill="1" applyBorder="1" applyAlignment="1" applyProtection="1">
      <alignment horizontal="center"/>
    </xf>
    <xf numFmtId="173" fontId="3" fillId="17" borderId="2" xfId="0" applyNumberFormat="1" applyFont="1" applyFill="1" applyBorder="1" applyAlignment="1" applyProtection="1">
      <alignment horizontal="center"/>
    </xf>
    <xf numFmtId="0" fontId="3" fillId="17" borderId="2" xfId="0" applyFont="1" applyFill="1" applyBorder="1" applyAlignment="1" applyProtection="1">
      <alignment horizontal="left"/>
    </xf>
    <xf numFmtId="0" fontId="3" fillId="17" borderId="2" xfId="0" applyFont="1" applyFill="1" applyBorder="1" applyAlignment="1" applyProtection="1">
      <alignment horizontal="right"/>
    </xf>
    <xf numFmtId="0" fontId="3" fillId="18" borderId="2" xfId="0" applyFont="1" applyFill="1" applyBorder="1" applyProtection="1"/>
    <xf numFmtId="0" fontId="3" fillId="18" borderId="2" xfId="0" applyFont="1" applyFill="1" applyBorder="1" applyAlignment="1" applyProtection="1">
      <alignment horizontal="center"/>
    </xf>
    <xf numFmtId="0" fontId="2" fillId="18" borderId="2" xfId="0" applyFont="1" applyFill="1" applyBorder="1" applyAlignment="1" applyProtection="1">
      <alignment horizontal="center"/>
    </xf>
    <xf numFmtId="0" fontId="3" fillId="3" borderId="2" xfId="0" applyFont="1" applyFill="1" applyBorder="1" applyProtection="1"/>
    <xf numFmtId="0" fontId="3" fillId="3" borderId="12" xfId="0" applyFont="1" applyFill="1" applyBorder="1" applyProtection="1"/>
    <xf numFmtId="0" fontId="3" fillId="17" borderId="21" xfId="0" applyFont="1" applyFill="1" applyBorder="1" applyProtection="1"/>
    <xf numFmtId="0" fontId="21" fillId="17" borderId="0" xfId="0" applyFont="1" applyFill="1" applyBorder="1" applyProtection="1"/>
    <xf numFmtId="0" fontId="21" fillId="17" borderId="0" xfId="0" applyFont="1" applyFill="1" applyBorder="1" applyAlignment="1" applyProtection="1">
      <alignment horizontal="center"/>
    </xf>
    <xf numFmtId="173" fontId="21" fillId="17" borderId="0" xfId="0" applyNumberFormat="1" applyFont="1" applyFill="1" applyBorder="1" applyAlignment="1" applyProtection="1">
      <alignment horizontal="center"/>
    </xf>
    <xf numFmtId="0" fontId="21" fillId="17" borderId="0" xfId="0" applyFont="1" applyFill="1" applyBorder="1" applyAlignment="1" applyProtection="1">
      <alignment horizontal="left"/>
    </xf>
    <xf numFmtId="0" fontId="3" fillId="17" borderId="0" xfId="0" applyFont="1" applyFill="1" applyBorder="1" applyAlignment="1" applyProtection="1">
      <alignment horizontal="right"/>
    </xf>
    <xf numFmtId="0" fontId="3" fillId="17" borderId="0" xfId="0" applyFont="1" applyFill="1" applyBorder="1" applyProtection="1"/>
    <xf numFmtId="0" fontId="3" fillId="18" borderId="0" xfId="0" applyFont="1" applyFill="1" applyBorder="1" applyProtection="1"/>
    <xf numFmtId="0" fontId="21" fillId="18" borderId="0" xfId="0" applyFont="1" applyFill="1" applyBorder="1" applyProtection="1"/>
    <xf numFmtId="0" fontId="3" fillId="18" borderId="0" xfId="0" applyFont="1" applyFill="1" applyBorder="1" applyAlignment="1" applyProtection="1">
      <alignment horizontal="center"/>
    </xf>
    <xf numFmtId="0" fontId="43" fillId="18" borderId="0" xfId="0" applyFont="1" applyFill="1" applyBorder="1" applyAlignment="1" applyProtection="1">
      <alignment horizontal="center"/>
    </xf>
    <xf numFmtId="0" fontId="2" fillId="18" borderId="0" xfId="0" applyFont="1" applyFill="1" applyBorder="1" applyAlignment="1" applyProtection="1">
      <alignment horizontal="center"/>
    </xf>
    <xf numFmtId="0" fontId="21" fillId="3" borderId="0" xfId="0" applyFont="1" applyFill="1" applyBorder="1" applyProtection="1"/>
    <xf numFmtId="0" fontId="3" fillId="17" borderId="0" xfId="0" applyFont="1" applyFill="1" applyBorder="1" applyAlignment="1" applyProtection="1">
      <alignment horizontal="center"/>
    </xf>
    <xf numFmtId="173" fontId="3" fillId="17" borderId="0" xfId="0" applyNumberFormat="1" applyFont="1" applyFill="1" applyBorder="1" applyAlignment="1" applyProtection="1">
      <alignment horizontal="center"/>
    </xf>
    <xf numFmtId="0" fontId="3" fillId="17" borderId="0" xfId="0" applyFont="1" applyFill="1" applyBorder="1" applyAlignment="1" applyProtection="1">
      <alignment horizontal="left"/>
    </xf>
    <xf numFmtId="0" fontId="3" fillId="0" borderId="0" xfId="0" applyFont="1" applyFill="1" applyBorder="1" applyProtection="1"/>
    <xf numFmtId="0" fontId="3" fillId="0" borderId="0" xfId="0" applyFont="1" applyBorder="1" applyProtection="1"/>
    <xf numFmtId="0" fontId="21" fillId="17" borderId="0" xfId="0" applyFont="1" applyFill="1" applyBorder="1"/>
    <xf numFmtId="0" fontId="3" fillId="9" borderId="0" xfId="0" applyFont="1" applyFill="1" applyBorder="1" applyProtection="1"/>
    <xf numFmtId="0" fontId="21" fillId="9" borderId="0" xfId="0" applyFont="1" applyFill="1" applyBorder="1" applyProtection="1"/>
    <xf numFmtId="0" fontId="3" fillId="18" borderId="14" xfId="0" applyFont="1" applyFill="1" applyBorder="1" applyProtection="1"/>
    <xf numFmtId="0" fontId="3" fillId="18" borderId="14" xfId="0" applyFont="1" applyFill="1" applyBorder="1" applyAlignment="1" applyProtection="1">
      <alignment horizontal="center"/>
    </xf>
    <xf numFmtId="0" fontId="2" fillId="18" borderId="14" xfId="0" applyFont="1" applyFill="1" applyBorder="1" applyAlignment="1" applyProtection="1">
      <alignment horizontal="center"/>
    </xf>
    <xf numFmtId="0" fontId="3" fillId="3" borderId="11" xfId="0" applyFont="1" applyFill="1" applyBorder="1" applyProtection="1"/>
    <xf numFmtId="0" fontId="3" fillId="3" borderId="14" xfId="0" applyFont="1" applyFill="1" applyBorder="1" applyProtection="1"/>
    <xf numFmtId="0" fontId="3" fillId="17" borderId="12" xfId="0" applyFont="1" applyFill="1" applyBorder="1" applyProtection="1"/>
    <xf numFmtId="0" fontId="3" fillId="17" borderId="22" xfId="0" applyFont="1" applyFill="1" applyBorder="1" applyProtection="1"/>
    <xf numFmtId="49" fontId="3" fillId="17" borderId="22" xfId="0" applyNumberFormat="1" applyFont="1" applyFill="1" applyBorder="1" applyProtection="1"/>
    <xf numFmtId="0" fontId="3" fillId="17" borderId="22" xfId="0" applyFont="1" applyFill="1" applyBorder="1" applyAlignment="1" applyProtection="1">
      <alignment horizontal="right"/>
    </xf>
    <xf numFmtId="0" fontId="3" fillId="18" borderId="11" xfId="0" applyFont="1" applyFill="1" applyBorder="1" applyProtection="1"/>
    <xf numFmtId="0" fontId="3" fillId="18" borderId="12" xfId="0" applyFont="1" applyFill="1" applyBorder="1" applyProtection="1"/>
    <xf numFmtId="0" fontId="3" fillId="18" borderId="21" xfId="0" applyFont="1" applyFill="1" applyBorder="1" applyProtection="1"/>
    <xf numFmtId="0" fontId="3" fillId="18" borderId="22" xfId="0" applyFont="1" applyFill="1" applyBorder="1" applyProtection="1"/>
    <xf numFmtId="49" fontId="3" fillId="18" borderId="21" xfId="0" applyNumberFormat="1" applyFont="1" applyFill="1" applyBorder="1" applyProtection="1"/>
    <xf numFmtId="0" fontId="3" fillId="18" borderId="21" xfId="0" applyFont="1" applyFill="1" applyBorder="1" applyAlignment="1" applyProtection="1">
      <alignment horizontal="center"/>
    </xf>
    <xf numFmtId="3" fontId="3" fillId="18" borderId="21" xfId="0" applyNumberFormat="1" applyFont="1" applyFill="1" applyBorder="1" applyProtection="1"/>
    <xf numFmtId="0" fontId="2" fillId="18" borderId="22" xfId="0" applyFont="1" applyFill="1" applyBorder="1" applyProtection="1"/>
    <xf numFmtId="0" fontId="3" fillId="18" borderId="13" xfId="0" applyFont="1" applyFill="1" applyBorder="1" applyProtection="1"/>
    <xf numFmtId="0" fontId="3" fillId="18" borderId="15" xfId="0" applyFont="1" applyFill="1" applyBorder="1" applyProtection="1"/>
    <xf numFmtId="0" fontId="31" fillId="3" borderId="0" xfId="0" applyFont="1" applyFill="1" applyAlignment="1">
      <alignment vertical="top"/>
    </xf>
    <xf numFmtId="0" fontId="44" fillId="3" borderId="0" xfId="0" applyFont="1" applyFill="1"/>
    <xf numFmtId="0" fontId="2" fillId="3" borderId="0" xfId="0" applyFont="1" applyFill="1" applyAlignment="1">
      <alignment horizontal="right" indent="1"/>
    </xf>
    <xf numFmtId="0" fontId="21" fillId="5" borderId="9" xfId="0" applyFont="1" applyFill="1" applyBorder="1" applyAlignment="1">
      <alignment horizontal="center"/>
    </xf>
    <xf numFmtId="0" fontId="31" fillId="3" borderId="0" xfId="0" applyFont="1" applyFill="1" applyAlignment="1">
      <alignment horizontal="left" vertical="top"/>
    </xf>
    <xf numFmtId="0" fontId="3" fillId="5" borderId="1" xfId="0" applyFont="1" applyFill="1" applyBorder="1" applyAlignment="1">
      <alignment horizontal="center"/>
    </xf>
    <xf numFmtId="0" fontId="34" fillId="3" borderId="0" xfId="0" applyFont="1" applyFill="1" applyBorder="1" applyAlignment="1">
      <alignment horizontal="center"/>
    </xf>
    <xf numFmtId="0" fontId="3" fillId="4" borderId="1" xfId="0" applyFont="1" applyFill="1" applyBorder="1" applyAlignment="1">
      <alignment horizontal="center"/>
    </xf>
    <xf numFmtId="0" fontId="2" fillId="3" borderId="0" xfId="0" applyFont="1" applyFill="1" applyBorder="1" applyAlignment="1" applyProtection="1">
      <alignment horizontal="center"/>
    </xf>
    <xf numFmtId="0" fontId="27" fillId="3" borderId="0" xfId="0" applyFont="1" applyFill="1" applyAlignment="1">
      <alignment horizontal="center"/>
    </xf>
    <xf numFmtId="0" fontId="3" fillId="3" borderId="0" xfId="0" applyFont="1" applyFill="1" applyAlignment="1">
      <alignment horizontal="center"/>
    </xf>
    <xf numFmtId="168" fontId="2" fillId="3" borderId="0" xfId="0" applyNumberFormat="1" applyFont="1" applyFill="1" applyAlignment="1">
      <alignment horizontal="left"/>
    </xf>
    <xf numFmtId="0" fontId="14" fillId="3" borderId="0" xfId="0" applyFont="1" applyFill="1" applyAlignment="1">
      <alignment horizontal="center"/>
    </xf>
    <xf numFmtId="0" fontId="3" fillId="3" borderId="0" xfId="0" applyFont="1" applyFill="1" applyAlignment="1" applyProtection="1">
      <alignment horizontal="left" indent="1"/>
      <protection locked="0"/>
    </xf>
    <xf numFmtId="0" fontId="30" fillId="4" borderId="9" xfId="0" applyNumberFormat="1" applyFont="1" applyFill="1" applyBorder="1" applyAlignment="1" applyProtection="1">
      <alignment horizontal="center"/>
      <protection locked="0"/>
    </xf>
    <xf numFmtId="20" fontId="30" fillId="4" borderId="9" xfId="0" applyNumberFormat="1" applyFont="1" applyFill="1" applyBorder="1" applyAlignment="1" applyProtection="1">
      <alignment horizontal="center"/>
      <protection locked="0"/>
    </xf>
    <xf numFmtId="167" fontId="30" fillId="4" borderId="9" xfId="0" applyNumberFormat="1" applyFont="1" applyFill="1" applyBorder="1" applyAlignment="1" applyProtection="1">
      <alignment horizontal="center"/>
      <protection locked="0"/>
    </xf>
    <xf numFmtId="1" fontId="30" fillId="4" borderId="9" xfId="0" applyNumberFormat="1" applyFont="1" applyFill="1" applyBorder="1" applyAlignment="1" applyProtection="1">
      <alignment horizontal="center"/>
      <protection locked="0"/>
    </xf>
    <xf numFmtId="170" fontId="30" fillId="4" borderId="9" xfId="0" applyNumberFormat="1" applyFont="1" applyFill="1" applyBorder="1" applyAlignment="1" applyProtection="1">
      <alignment horizontal="center"/>
      <protection locked="0"/>
    </xf>
    <xf numFmtId="20" fontId="3" fillId="3" borderId="0" xfId="0" applyNumberFormat="1" applyFont="1" applyFill="1" applyAlignment="1" applyProtection="1">
      <alignment horizontal="left" indent="1"/>
      <protection locked="0"/>
    </xf>
    <xf numFmtId="167" fontId="3" fillId="3" borderId="0" xfId="0" applyNumberFormat="1" applyFont="1" applyFill="1" applyAlignment="1" applyProtection="1">
      <alignment horizontal="left" indent="1"/>
      <protection locked="0"/>
    </xf>
    <xf numFmtId="1" fontId="3" fillId="3" borderId="0" xfId="0" applyNumberFormat="1" applyFont="1" applyFill="1" applyAlignment="1" applyProtection="1">
      <alignment horizontal="left" indent="1"/>
      <protection locked="0"/>
    </xf>
    <xf numFmtId="49" fontId="25" fillId="12" borderId="0" xfId="0" applyNumberFormat="1" applyFont="1" applyFill="1" applyBorder="1" applyAlignment="1" applyProtection="1">
      <alignment horizontal="center"/>
      <protection locked="0"/>
    </xf>
    <xf numFmtId="0" fontId="4" fillId="3" borderId="0" xfId="0" applyFont="1" applyFill="1" applyProtection="1"/>
    <xf numFmtId="0" fontId="12" fillId="3" borderId="0" xfId="0" applyFont="1" applyFill="1" applyProtection="1"/>
    <xf numFmtId="0" fontId="3" fillId="3" borderId="0" xfId="0" applyFont="1" applyFill="1" applyProtection="1"/>
    <xf numFmtId="0" fontId="4" fillId="12" borderId="9" xfId="0" applyFont="1" applyFill="1" applyBorder="1" applyProtection="1">
      <protection locked="0"/>
    </xf>
    <xf numFmtId="0" fontId="13" fillId="12" borderId="9" xfId="0" applyFont="1" applyFill="1" applyBorder="1" applyAlignment="1" applyProtection="1">
      <alignment horizontal="center"/>
      <protection locked="0"/>
    </xf>
    <xf numFmtId="164" fontId="3" fillId="5" borderId="9" xfId="1" applyNumberFormat="1" applyFont="1" applyFill="1" applyBorder="1" applyAlignment="1" applyProtection="1">
      <alignment horizontal="right" indent="1"/>
    </xf>
    <xf numFmtId="0" fontId="3" fillId="4" borderId="9" xfId="0" applyFont="1" applyFill="1" applyBorder="1" applyAlignment="1" applyProtection="1">
      <alignment horizontal="center"/>
      <protection locked="0"/>
    </xf>
    <xf numFmtId="0" fontId="30" fillId="7" borderId="9" xfId="0" applyFont="1" applyFill="1" applyBorder="1" applyAlignment="1" applyProtection="1">
      <alignment horizontal="center"/>
      <protection locked="0"/>
    </xf>
    <xf numFmtId="166" fontId="3" fillId="5" borderId="9" xfId="1" applyNumberFormat="1" applyFont="1" applyFill="1" applyBorder="1" applyAlignment="1" applyProtection="1">
      <alignment horizontal="right" indent="1"/>
    </xf>
    <xf numFmtId="164" fontId="3" fillId="3" borderId="0" xfId="1" applyNumberFormat="1" applyFont="1" applyFill="1" applyBorder="1" applyAlignment="1" applyProtection="1">
      <alignment horizontal="right" indent="2"/>
    </xf>
    <xf numFmtId="170" fontId="3" fillId="5" borderId="9" xfId="0" applyNumberFormat="1" applyFont="1" applyFill="1" applyBorder="1" applyAlignment="1" applyProtection="1">
      <alignment horizontal="right" indent="1"/>
    </xf>
    <xf numFmtId="0" fontId="21" fillId="3" borderId="0" xfId="0" applyNumberFormat="1" applyFont="1" applyFill="1" applyAlignment="1" applyProtection="1">
      <alignment horizontal="left"/>
    </xf>
    <xf numFmtId="1" fontId="3" fillId="5" borderId="9" xfId="1" applyNumberFormat="1" applyFont="1" applyFill="1" applyBorder="1" applyAlignment="1" applyProtection="1">
      <alignment horizontal="right"/>
    </xf>
    <xf numFmtId="0" fontId="3" fillId="0" borderId="0" xfId="0" applyFont="1" applyAlignment="1">
      <alignment horizontal="right"/>
    </xf>
    <xf numFmtId="0" fontId="8" fillId="3" borderId="12" xfId="0" applyFont="1" applyFill="1" applyBorder="1" applyAlignment="1">
      <alignment horizontal="left"/>
    </xf>
    <xf numFmtId="0" fontId="8" fillId="3" borderId="22" xfId="0" applyFont="1" applyFill="1" applyBorder="1" applyAlignment="1">
      <alignment horizontal="left"/>
    </xf>
    <xf numFmtId="0" fontId="14" fillId="3" borderId="22" xfId="0" applyFont="1" applyFill="1" applyBorder="1" applyAlignment="1"/>
    <xf numFmtId="0" fontId="3" fillId="3" borderId="22" xfId="0" applyFont="1" applyFill="1" applyBorder="1" applyAlignment="1"/>
    <xf numFmtId="0" fontId="3" fillId="0" borderId="0" xfId="0" applyFont="1" applyFill="1" applyAlignment="1" applyProtection="1">
      <alignment horizontal="center"/>
      <protection locked="0"/>
    </xf>
    <xf numFmtId="0" fontId="3" fillId="0" borderId="0" xfId="0" applyFont="1" applyAlignment="1" applyProtection="1">
      <alignment horizontal="center"/>
      <protection locked="0"/>
    </xf>
    <xf numFmtId="0" fontId="3" fillId="12" borderId="9" xfId="0" applyFont="1" applyFill="1" applyBorder="1" applyAlignment="1" applyProtection="1">
      <alignment horizontal="center"/>
      <protection locked="0"/>
    </xf>
    <xf numFmtId="0" fontId="3" fillId="3" borderId="27" xfId="0" applyFont="1" applyFill="1" applyBorder="1"/>
    <xf numFmtId="0" fontId="3" fillId="3" borderId="28" xfId="0" applyFont="1" applyFill="1" applyBorder="1"/>
    <xf numFmtId="0" fontId="3" fillId="3" borderId="29" xfId="0" applyFont="1" applyFill="1" applyBorder="1"/>
    <xf numFmtId="0" fontId="46" fillId="3" borderId="28" xfId="0" applyFont="1" applyFill="1" applyBorder="1" applyAlignment="1">
      <alignment horizontal="center"/>
    </xf>
    <xf numFmtId="0" fontId="48" fillId="3" borderId="28" xfId="0" applyFont="1" applyFill="1" applyBorder="1" applyAlignment="1">
      <alignment horizontal="center"/>
    </xf>
    <xf numFmtId="174" fontId="3" fillId="5" borderId="9" xfId="2" applyNumberFormat="1" applyFont="1" applyFill="1" applyBorder="1" applyAlignment="1" applyProtection="1">
      <alignment horizontal="right"/>
    </xf>
    <xf numFmtId="174" fontId="3" fillId="5" borderId="9" xfId="2" applyNumberFormat="1" applyFont="1" applyFill="1" applyBorder="1" applyAlignment="1" applyProtection="1"/>
    <xf numFmtId="175" fontId="3" fillId="6" borderId="9" xfId="0" applyNumberFormat="1" applyFont="1" applyFill="1" applyBorder="1" applyAlignment="1" applyProtection="1">
      <alignment horizontal="right" vertical="center" wrapText="1"/>
    </xf>
    <xf numFmtId="175" fontId="3" fillId="5" borderId="9" xfId="2" applyNumberFormat="1" applyFont="1" applyFill="1" applyBorder="1" applyAlignment="1" applyProtection="1">
      <alignment horizontal="right"/>
    </xf>
    <xf numFmtId="0" fontId="3" fillId="9" borderId="1" xfId="0" applyFont="1" applyFill="1" applyBorder="1" applyAlignment="1">
      <alignment horizontal="center"/>
    </xf>
    <xf numFmtId="0" fontId="47" fillId="3" borderId="28" xfId="5" applyFont="1" applyFill="1" applyBorder="1" applyAlignment="1" applyProtection="1">
      <alignment horizontal="center"/>
      <protection locked="0"/>
    </xf>
    <xf numFmtId="0" fontId="48" fillId="0" borderId="0" xfId="0" applyFont="1"/>
    <xf numFmtId="0" fontId="3" fillId="9" borderId="3" xfId="0" applyFont="1" applyFill="1" applyBorder="1" applyAlignment="1" applyProtection="1">
      <alignment horizontal="center" vertical="top"/>
    </xf>
    <xf numFmtId="0" fontId="3" fillId="17" borderId="4" xfId="0" applyFont="1" applyFill="1" applyBorder="1" applyAlignment="1" applyProtection="1">
      <alignment horizontal="left"/>
    </xf>
    <xf numFmtId="0" fontId="3" fillId="17" borderId="23" xfId="0" applyFont="1" applyFill="1" applyBorder="1" applyAlignment="1" applyProtection="1">
      <alignment horizontal="left"/>
    </xf>
    <xf numFmtId="0" fontId="3" fillId="17" borderId="16" xfId="0" applyFont="1" applyFill="1" applyBorder="1" applyAlignment="1" applyProtection="1">
      <alignment horizontal="left"/>
    </xf>
    <xf numFmtId="173" fontId="3" fillId="17" borderId="3" xfId="0" applyNumberFormat="1" applyFont="1" applyFill="1" applyBorder="1" applyAlignment="1" applyProtection="1">
      <alignment horizontal="center" vertical="top"/>
    </xf>
    <xf numFmtId="173" fontId="3" fillId="17" borderId="6" xfId="0" applyNumberFormat="1" applyFont="1" applyFill="1" applyBorder="1" applyAlignment="1" applyProtection="1">
      <alignment horizontal="center" vertical="top"/>
    </xf>
    <xf numFmtId="173" fontId="3" fillId="17" borderId="8" xfId="0" applyNumberFormat="1" applyFont="1" applyFill="1" applyBorder="1" applyAlignment="1" applyProtection="1">
      <alignment horizontal="center" vertical="top"/>
    </xf>
    <xf numFmtId="164" fontId="3" fillId="5" borderId="16" xfId="1" applyNumberFormat="1" applyFont="1" applyFill="1" applyBorder="1" applyAlignment="1" applyProtection="1">
      <alignment horizontal="right" indent="1"/>
    </xf>
    <xf numFmtId="0" fontId="3" fillId="5" borderId="20" xfId="0" applyFont="1" applyFill="1" applyBorder="1" applyAlignment="1">
      <alignment horizontal="center"/>
    </xf>
    <xf numFmtId="0" fontId="3" fillId="5" borderId="8" xfId="0" applyFont="1" applyFill="1" applyBorder="1" applyAlignment="1">
      <alignment horizontal="center"/>
    </xf>
    <xf numFmtId="49" fontId="3" fillId="12" borderId="34" xfId="0" applyNumberFormat="1" applyFont="1" applyFill="1" applyBorder="1" applyAlignment="1" applyProtection="1">
      <alignment horizontal="center"/>
      <protection locked="0"/>
    </xf>
    <xf numFmtId="49" fontId="3" fillId="12" borderId="30" xfId="0" applyNumberFormat="1" applyFont="1" applyFill="1" applyBorder="1" applyAlignment="1" applyProtection="1">
      <alignment horizontal="left" indent="1"/>
      <protection locked="0"/>
    </xf>
    <xf numFmtId="37" fontId="3" fillId="12" borderId="35" xfId="1" applyNumberFormat="1" applyFont="1" applyFill="1" applyBorder="1" applyAlignment="1" applyProtection="1">
      <alignment horizontal="center"/>
      <protection locked="0"/>
    </xf>
    <xf numFmtId="37" fontId="3" fillId="12" borderId="30" xfId="1" applyNumberFormat="1" applyFont="1" applyFill="1" applyBorder="1" applyAlignment="1" applyProtection="1">
      <alignment horizontal="center"/>
      <protection locked="0"/>
    </xf>
    <xf numFmtId="7" fontId="3" fillId="12" borderId="35" xfId="2" applyNumberFormat="1" applyFont="1" applyFill="1" applyBorder="1" applyAlignment="1" applyProtection="1">
      <alignment horizontal="right" indent="1"/>
      <protection locked="0"/>
    </xf>
    <xf numFmtId="7" fontId="3" fillId="12" borderId="30" xfId="2" applyNumberFormat="1" applyFont="1" applyFill="1" applyBorder="1" applyAlignment="1" applyProtection="1">
      <alignment horizontal="right" indent="1"/>
      <protection locked="0"/>
    </xf>
    <xf numFmtId="0" fontId="3" fillId="7" borderId="30" xfId="0" applyFont="1" applyFill="1" applyBorder="1" applyAlignment="1" applyProtection="1">
      <alignment horizontal="center"/>
      <protection locked="0"/>
    </xf>
    <xf numFmtId="164" fontId="3" fillId="4" borderId="30" xfId="1" applyNumberFormat="1" applyFont="1" applyFill="1" applyBorder="1" applyAlignment="1" applyProtection="1">
      <alignment horizontal="right" indent="1"/>
      <protection locked="0"/>
    </xf>
    <xf numFmtId="0" fontId="3" fillId="12" borderId="34" xfId="0" applyFont="1" applyFill="1" applyBorder="1" applyAlignment="1" applyProtection="1">
      <alignment horizontal="left" indent="1"/>
      <protection locked="0"/>
    </xf>
    <xf numFmtId="0" fontId="3" fillId="12" borderId="36" xfId="0" applyFont="1" applyFill="1" applyBorder="1" applyAlignment="1" applyProtection="1">
      <alignment horizontal="left" indent="1"/>
      <protection locked="0"/>
    </xf>
    <xf numFmtId="0" fontId="2" fillId="12" borderId="34" xfId="0" applyFont="1" applyFill="1" applyBorder="1" applyAlignment="1" applyProtection="1">
      <alignment horizontal="center"/>
      <protection locked="0"/>
    </xf>
    <xf numFmtId="171" fontId="3" fillId="12" borderId="33" xfId="0" applyNumberFormat="1" applyFont="1" applyFill="1" applyBorder="1" applyAlignment="1" applyProtection="1">
      <alignment horizontal="center"/>
      <protection locked="0"/>
    </xf>
    <xf numFmtId="0" fontId="3" fillId="17" borderId="3" xfId="0" applyFont="1" applyFill="1" applyBorder="1" applyAlignment="1" applyProtection="1">
      <alignment vertical="top"/>
    </xf>
    <xf numFmtId="0" fontId="3" fillId="17" borderId="6" xfId="0" applyFont="1" applyFill="1" applyBorder="1" applyAlignment="1" applyProtection="1">
      <alignment vertical="top"/>
    </xf>
    <xf numFmtId="0" fontId="3" fillId="17" borderId="8" xfId="0" applyFont="1" applyFill="1" applyBorder="1" applyAlignment="1" applyProtection="1">
      <alignment vertical="top"/>
    </xf>
    <xf numFmtId="0" fontId="3" fillId="17" borderId="4" xfId="0" applyFont="1" applyFill="1" applyBorder="1" applyAlignment="1" applyProtection="1"/>
    <xf numFmtId="0" fontId="3" fillId="17" borderId="23" xfId="0" applyFont="1" applyFill="1" applyBorder="1" applyAlignment="1" applyProtection="1"/>
    <xf numFmtId="0" fontId="3" fillId="17" borderId="16" xfId="0" applyFont="1" applyFill="1" applyBorder="1" applyAlignment="1" applyProtection="1"/>
    <xf numFmtId="0" fontId="3" fillId="17" borderId="17" xfId="0" applyFont="1" applyFill="1" applyBorder="1" applyAlignment="1" applyProtection="1">
      <alignment horizontal="left"/>
    </xf>
    <xf numFmtId="173" fontId="3" fillId="17" borderId="6" xfId="0" applyNumberFormat="1" applyFont="1" applyFill="1" applyBorder="1" applyAlignment="1" applyProtection="1">
      <alignment vertical="top"/>
    </xf>
    <xf numFmtId="173" fontId="3" fillId="17" borderId="3" xfId="0" applyNumberFormat="1" applyFont="1" applyFill="1" applyBorder="1" applyAlignment="1" applyProtection="1"/>
    <xf numFmtId="173" fontId="3" fillId="17" borderId="6" xfId="0" applyNumberFormat="1" applyFont="1" applyFill="1" applyBorder="1" applyAlignment="1" applyProtection="1"/>
    <xf numFmtId="173" fontId="3" fillId="17" borderId="8" xfId="0" applyNumberFormat="1" applyFont="1" applyFill="1" applyBorder="1" applyAlignment="1" applyProtection="1"/>
    <xf numFmtId="0" fontId="3" fillId="9" borderId="3" xfId="0" applyFont="1" applyFill="1" applyBorder="1" applyAlignment="1" applyProtection="1">
      <alignment vertical="top"/>
    </xf>
    <xf numFmtId="0" fontId="3" fillId="9" borderId="6" xfId="0" applyFont="1" applyFill="1" applyBorder="1" applyAlignment="1" applyProtection="1">
      <alignment vertical="top"/>
    </xf>
    <xf numFmtId="0" fontId="3" fillId="9" borderId="8" xfId="0" applyFont="1" applyFill="1" applyBorder="1" applyAlignment="1" applyProtection="1">
      <alignment vertical="top"/>
    </xf>
    <xf numFmtId="173" fontId="3" fillId="9" borderId="3" xfId="0" applyNumberFormat="1" applyFont="1" applyFill="1" applyBorder="1" applyAlignment="1" applyProtection="1">
      <alignment vertical="top"/>
    </xf>
    <xf numFmtId="173" fontId="3" fillId="9" borderId="6" xfId="0" applyNumberFormat="1" applyFont="1" applyFill="1" applyBorder="1" applyAlignment="1" applyProtection="1">
      <alignment vertical="top"/>
    </xf>
    <xf numFmtId="173" fontId="3" fillId="9" borderId="8" xfId="0" applyNumberFormat="1" applyFont="1" applyFill="1" applyBorder="1" applyAlignment="1" applyProtection="1">
      <alignment vertical="top"/>
    </xf>
    <xf numFmtId="0" fontId="3" fillId="9" borderId="4" xfId="0" applyFont="1" applyFill="1" applyBorder="1" applyAlignment="1" applyProtection="1"/>
    <xf numFmtId="0" fontId="3" fillId="9" borderId="23" xfId="0" applyFont="1" applyFill="1" applyBorder="1" applyAlignment="1" applyProtection="1"/>
    <xf numFmtId="0" fontId="3" fillId="9" borderId="16" xfId="0" applyFont="1" applyFill="1" applyBorder="1" applyAlignment="1" applyProtection="1"/>
    <xf numFmtId="0" fontId="3" fillId="17" borderId="10" xfId="0" applyFont="1" applyFill="1" applyBorder="1" applyAlignment="1" applyProtection="1">
      <alignment horizontal="left"/>
    </xf>
    <xf numFmtId="0" fontId="3" fillId="17" borderId="25" xfId="0" applyFont="1" applyFill="1" applyBorder="1" applyAlignment="1" applyProtection="1">
      <alignment horizontal="left"/>
    </xf>
    <xf numFmtId="0" fontId="3" fillId="9" borderId="37" xfId="0" applyFont="1" applyFill="1" applyBorder="1" applyProtection="1"/>
    <xf numFmtId="0" fontId="21" fillId="9" borderId="38" xfId="0" applyFont="1" applyFill="1" applyBorder="1" applyProtection="1"/>
    <xf numFmtId="0" fontId="3" fillId="9" borderId="43" xfId="0" applyFont="1" applyFill="1" applyBorder="1" applyProtection="1"/>
    <xf numFmtId="0" fontId="3" fillId="9" borderId="44" xfId="0" applyFont="1" applyFill="1" applyBorder="1" applyProtection="1"/>
    <xf numFmtId="0" fontId="3" fillId="9" borderId="45" xfId="0" applyFont="1" applyFill="1" applyBorder="1" applyProtection="1"/>
    <xf numFmtId="0" fontId="3" fillId="9" borderId="46" xfId="0" applyFont="1" applyFill="1" applyBorder="1" applyProtection="1"/>
    <xf numFmtId="0" fontId="3" fillId="9" borderId="47" xfId="0" applyFont="1" applyFill="1" applyBorder="1" applyProtection="1"/>
    <xf numFmtId="0" fontId="3" fillId="9" borderId="48" xfId="0" applyFont="1" applyFill="1" applyBorder="1" applyProtection="1"/>
    <xf numFmtId="0" fontId="3" fillId="18" borderId="17" xfId="0" applyFont="1" applyFill="1" applyBorder="1" applyAlignment="1" applyProtection="1">
      <alignment vertical="top"/>
    </xf>
    <xf numFmtId="0" fontId="3" fillId="18" borderId="25" xfId="0" applyFont="1" applyFill="1" applyBorder="1" applyAlignment="1" applyProtection="1">
      <alignment vertical="top"/>
    </xf>
    <xf numFmtId="0" fontId="3" fillId="18" borderId="5" xfId="0" applyFont="1" applyFill="1" applyBorder="1" applyAlignment="1" applyProtection="1">
      <alignment vertical="top"/>
    </xf>
    <xf numFmtId="0" fontId="3" fillId="18" borderId="26" xfId="0" applyFont="1" applyFill="1" applyBorder="1" applyAlignment="1" applyProtection="1">
      <alignment vertical="top"/>
    </xf>
    <xf numFmtId="0" fontId="3" fillId="18" borderId="19" xfId="0" applyFont="1" applyFill="1" applyBorder="1" applyAlignment="1" applyProtection="1">
      <alignment vertical="top"/>
    </xf>
    <xf numFmtId="0" fontId="3" fillId="18" borderId="20" xfId="0" applyFont="1" applyFill="1" applyBorder="1" applyAlignment="1" applyProtection="1">
      <alignment vertical="top"/>
    </xf>
    <xf numFmtId="0" fontId="3" fillId="18" borderId="16" xfId="0" applyFont="1" applyFill="1" applyBorder="1" applyAlignment="1" applyProtection="1">
      <alignment horizontal="center"/>
    </xf>
    <xf numFmtId="0" fontId="3" fillId="18" borderId="50" xfId="0" applyFont="1" applyFill="1" applyBorder="1" applyAlignment="1" applyProtection="1">
      <alignment vertical="top"/>
    </xf>
    <xf numFmtId="0" fontId="3" fillId="18" borderId="51" xfId="0" applyFont="1" applyFill="1" applyBorder="1" applyAlignment="1" applyProtection="1">
      <alignment vertical="top"/>
    </xf>
    <xf numFmtId="0" fontId="3" fillId="18" borderId="52" xfId="0" applyFont="1" applyFill="1" applyBorder="1" applyAlignment="1" applyProtection="1">
      <alignment vertical="top"/>
    </xf>
    <xf numFmtId="0" fontId="3" fillId="18" borderId="25" xfId="0" applyFont="1" applyFill="1" applyBorder="1" applyAlignment="1" applyProtection="1">
      <alignment horizontal="center"/>
    </xf>
    <xf numFmtId="0" fontId="3" fillId="18" borderId="49" xfId="0" applyFont="1" applyFill="1" applyBorder="1" applyAlignment="1" applyProtection="1">
      <alignment horizontal="center" vertical="top"/>
    </xf>
    <xf numFmtId="0" fontId="3" fillId="18" borderId="8" xfId="0" applyFont="1" applyFill="1" applyBorder="1" applyAlignment="1" applyProtection="1">
      <alignment vertical="top"/>
    </xf>
    <xf numFmtId="0" fontId="3" fillId="18" borderId="10" xfId="0" applyFont="1" applyFill="1" applyBorder="1" applyAlignment="1" applyProtection="1">
      <alignment vertical="top"/>
    </xf>
    <xf numFmtId="0" fontId="3" fillId="18" borderId="9" xfId="0" applyFont="1" applyFill="1" applyBorder="1" applyAlignment="1" applyProtection="1">
      <alignment vertical="top"/>
    </xf>
    <xf numFmtId="0" fontId="3" fillId="17" borderId="3" xfId="0" applyFont="1" applyFill="1" applyBorder="1"/>
    <xf numFmtId="0" fontId="3" fillId="17" borderId="6" xfId="0" applyFont="1" applyFill="1" applyBorder="1"/>
    <xf numFmtId="0" fontId="2" fillId="17" borderId="8" xfId="0" applyFont="1" applyFill="1" applyBorder="1"/>
    <xf numFmtId="173" fontId="2" fillId="17" borderId="3" xfId="0" applyNumberFormat="1" applyFont="1" applyFill="1" applyBorder="1" applyAlignment="1" applyProtection="1">
      <alignment horizontal="center"/>
    </xf>
    <xf numFmtId="173" fontId="2" fillId="17" borderId="6" xfId="0" applyNumberFormat="1" applyFont="1" applyFill="1" applyBorder="1" applyAlignment="1" applyProtection="1">
      <alignment horizontal="center"/>
    </xf>
    <xf numFmtId="173" fontId="2" fillId="17" borderId="8" xfId="0" applyNumberFormat="1" applyFont="1" applyFill="1" applyBorder="1" applyAlignment="1" applyProtection="1">
      <alignment horizontal="center"/>
    </xf>
    <xf numFmtId="0" fontId="3" fillId="18" borderId="4" xfId="0" applyFont="1" applyFill="1" applyBorder="1" applyAlignment="1" applyProtection="1">
      <alignment vertical="top"/>
    </xf>
    <xf numFmtId="0" fontId="3" fillId="18" borderId="23" xfId="0" applyFont="1" applyFill="1" applyBorder="1" applyAlignment="1" applyProtection="1">
      <alignment vertical="top"/>
    </xf>
    <xf numFmtId="0" fontId="3" fillId="18" borderId="16" xfId="0" applyFont="1" applyFill="1" applyBorder="1" applyAlignment="1" applyProtection="1">
      <alignment vertical="top"/>
    </xf>
    <xf numFmtId="0" fontId="3" fillId="18" borderId="1" xfId="0" applyFont="1" applyFill="1" applyBorder="1" applyAlignment="1" applyProtection="1">
      <alignment horizontal="center" vertical="top"/>
    </xf>
    <xf numFmtId="49" fontId="42" fillId="17" borderId="1" xfId="0" applyNumberFormat="1" applyFont="1" applyFill="1" applyBorder="1" applyAlignment="1" applyProtection="1">
      <alignment horizontal="left"/>
      <protection locked="0"/>
    </xf>
    <xf numFmtId="0" fontId="42" fillId="17" borderId="1" xfId="0" applyFont="1" applyFill="1" applyBorder="1" applyAlignment="1" applyProtection="1">
      <alignment horizontal="left"/>
      <protection locked="0"/>
    </xf>
    <xf numFmtId="0" fontId="3" fillId="17" borderId="1" xfId="0" applyFont="1" applyFill="1" applyBorder="1" applyProtection="1">
      <protection locked="0"/>
    </xf>
    <xf numFmtId="3" fontId="3" fillId="17" borderId="1" xfId="0" applyNumberFormat="1" applyFont="1" applyFill="1" applyBorder="1" applyProtection="1">
      <protection locked="0"/>
    </xf>
    <xf numFmtId="0" fontId="13" fillId="17" borderId="1" xfId="0" applyFont="1" applyFill="1" applyBorder="1" applyProtection="1">
      <protection locked="0"/>
    </xf>
    <xf numFmtId="3" fontId="13" fillId="17" borderId="1" xfId="0" applyNumberFormat="1" applyFont="1" applyFill="1" applyBorder="1" applyProtection="1">
      <protection locked="0"/>
    </xf>
    <xf numFmtId="3" fontId="3" fillId="17" borderId="3" xfId="0" applyNumberFormat="1" applyFont="1" applyFill="1" applyBorder="1" applyProtection="1">
      <protection locked="0"/>
    </xf>
    <xf numFmtId="0" fontId="3" fillId="9" borderId="42" xfId="0" applyFont="1" applyFill="1" applyBorder="1" applyProtection="1">
      <protection locked="0"/>
    </xf>
    <xf numFmtId="1" fontId="3" fillId="9" borderId="1" xfId="0" applyNumberFormat="1" applyFont="1" applyFill="1" applyBorder="1" applyProtection="1">
      <protection locked="0"/>
    </xf>
    <xf numFmtId="0" fontId="3" fillId="9" borderId="1" xfId="0" applyFont="1" applyFill="1" applyBorder="1" applyProtection="1">
      <protection locked="0"/>
    </xf>
    <xf numFmtId="166" fontId="3" fillId="9" borderId="1" xfId="0" applyNumberFormat="1" applyFont="1" applyFill="1" applyBorder="1" applyProtection="1">
      <protection locked="0"/>
    </xf>
    <xf numFmtId="0" fontId="14" fillId="18" borderId="1" xfId="0" applyFont="1" applyFill="1" applyBorder="1" applyAlignment="1" applyProtection="1">
      <alignment horizontal="center"/>
      <protection locked="0"/>
    </xf>
    <xf numFmtId="1" fontId="3" fillId="18" borderId="1" xfId="0" applyNumberFormat="1" applyFont="1" applyFill="1" applyBorder="1" applyAlignment="1" applyProtection="1">
      <alignment horizontal="center"/>
      <protection locked="0"/>
    </xf>
    <xf numFmtId="0" fontId="3" fillId="18" borderId="1" xfId="0" applyFont="1" applyFill="1" applyBorder="1" applyAlignment="1" applyProtection="1">
      <alignment horizontal="center"/>
      <protection locked="0"/>
    </xf>
    <xf numFmtId="1" fontId="14" fillId="18" borderId="1" xfId="0" applyNumberFormat="1" applyFont="1" applyFill="1" applyBorder="1" applyAlignment="1" applyProtection="1">
      <alignment horizontal="center"/>
      <protection locked="0"/>
    </xf>
    <xf numFmtId="20" fontId="3" fillId="18" borderId="1" xfId="0" applyNumberFormat="1" applyFont="1" applyFill="1" applyBorder="1" applyAlignment="1" applyProtection="1">
      <alignment horizontal="center"/>
      <protection locked="0"/>
    </xf>
    <xf numFmtId="20" fontId="14" fillId="18" borderId="1" xfId="0" applyNumberFormat="1" applyFont="1" applyFill="1" applyBorder="1" applyAlignment="1" applyProtection="1">
      <alignment horizontal="center"/>
      <protection locked="0"/>
    </xf>
    <xf numFmtId="167" fontId="3" fillId="18" borderId="1" xfId="0" applyNumberFormat="1" applyFont="1" applyFill="1" applyBorder="1" applyAlignment="1" applyProtection="1">
      <alignment horizontal="center"/>
      <protection locked="0"/>
    </xf>
    <xf numFmtId="2" fontId="14" fillId="18" borderId="1" xfId="0" applyNumberFormat="1" applyFont="1" applyFill="1" applyBorder="1" applyAlignment="1" applyProtection="1">
      <alignment horizontal="center"/>
      <protection locked="0"/>
    </xf>
    <xf numFmtId="0" fontId="14" fillId="18" borderId="16" xfId="0" applyFont="1" applyFill="1" applyBorder="1" applyAlignment="1" applyProtection="1">
      <alignment horizontal="center"/>
      <protection locked="0"/>
    </xf>
    <xf numFmtId="7" fontId="3" fillId="18" borderId="1" xfId="1" applyNumberFormat="1" applyFont="1" applyFill="1" applyBorder="1" applyAlignment="1" applyProtection="1">
      <alignment horizontal="left" indent="1"/>
      <protection locked="0"/>
    </xf>
    <xf numFmtId="0" fontId="3" fillId="3" borderId="1" xfId="0" applyFont="1" applyFill="1" applyBorder="1" applyAlignment="1" applyProtection="1">
      <alignment horizontal="center"/>
      <protection locked="0"/>
    </xf>
    <xf numFmtId="1" fontId="3" fillId="3" borderId="1" xfId="0" applyNumberFormat="1" applyFont="1" applyFill="1" applyBorder="1" applyAlignment="1" applyProtection="1">
      <alignment horizontal="center"/>
      <protection locked="0"/>
    </xf>
    <xf numFmtId="1" fontId="3" fillId="3" borderId="1" xfId="0" applyNumberFormat="1" applyFont="1" applyFill="1" applyBorder="1" applyProtection="1">
      <protection locked="0"/>
    </xf>
    <xf numFmtId="0" fontId="3" fillId="3" borderId="1" xfId="0" applyFont="1" applyFill="1" applyBorder="1" applyProtection="1">
      <protection locked="0"/>
    </xf>
    <xf numFmtId="49" fontId="3" fillId="17" borderId="1" xfId="0" applyNumberFormat="1" applyFont="1" applyFill="1" applyBorder="1" applyProtection="1">
      <protection locked="0"/>
    </xf>
    <xf numFmtId="0" fontId="42" fillId="17" borderId="1" xfId="0" applyFont="1" applyFill="1" applyBorder="1" applyAlignment="1" applyProtection="1">
      <alignment horizontal="center"/>
      <protection locked="0"/>
    </xf>
    <xf numFmtId="167" fontId="14" fillId="18" borderId="1" xfId="0" applyNumberFormat="1" applyFont="1" applyFill="1" applyBorder="1" applyAlignment="1" applyProtection="1">
      <alignment horizontal="center"/>
      <protection locked="0"/>
    </xf>
    <xf numFmtId="0" fontId="3" fillId="4" borderId="14" xfId="0" applyFont="1" applyFill="1" applyBorder="1" applyAlignment="1" applyProtection="1">
      <alignment horizontal="center"/>
      <protection locked="0"/>
    </xf>
    <xf numFmtId="3" fontId="3" fillId="4" borderId="9" xfId="1" applyNumberFormat="1" applyFont="1" applyFill="1" applyBorder="1" applyAlignment="1" applyProtection="1">
      <alignment horizontal="left" indent="1"/>
      <protection locked="0"/>
    </xf>
    <xf numFmtId="3" fontId="3" fillId="4" borderId="9" xfId="1" applyNumberFormat="1" applyFont="1" applyFill="1" applyBorder="1" applyAlignment="1" applyProtection="1">
      <alignment horizontal="center"/>
      <protection locked="0"/>
    </xf>
    <xf numFmtId="49" fontId="3" fillId="4" borderId="9" xfId="1" applyNumberFormat="1" applyFont="1" applyFill="1" applyBorder="1" applyAlignment="1" applyProtection="1">
      <alignment horizontal="center"/>
      <protection locked="0"/>
    </xf>
    <xf numFmtId="3" fontId="3" fillId="4" borderId="30" xfId="1" applyNumberFormat="1" applyFont="1" applyFill="1" applyBorder="1" applyAlignment="1" applyProtection="1">
      <alignment horizontal="center"/>
      <protection locked="0"/>
    </xf>
    <xf numFmtId="3" fontId="3" fillId="4" borderId="34" xfId="1" applyNumberFormat="1" applyFont="1" applyFill="1" applyBorder="1" applyAlignment="1" applyProtection="1">
      <alignment horizontal="left" indent="1"/>
      <protection locked="0"/>
    </xf>
    <xf numFmtId="3" fontId="3" fillId="4" borderId="30" xfId="1" applyNumberFormat="1" applyFont="1" applyFill="1" applyBorder="1" applyAlignment="1" applyProtection="1">
      <alignment horizontal="left" indent="1"/>
      <protection locked="0"/>
    </xf>
    <xf numFmtId="49" fontId="3" fillId="4" borderId="30" xfId="1" applyNumberFormat="1" applyFont="1" applyFill="1" applyBorder="1" applyAlignment="1" applyProtection="1">
      <alignment horizontal="center"/>
      <protection locked="0"/>
    </xf>
    <xf numFmtId="49" fontId="3" fillId="4" borderId="35" xfId="1" applyNumberFormat="1" applyFont="1" applyFill="1" applyBorder="1" applyAlignment="1" applyProtection="1">
      <alignment horizontal="center"/>
      <protection locked="0"/>
    </xf>
    <xf numFmtId="0" fontId="3" fillId="3" borderId="0" xfId="0" applyFont="1" applyFill="1" applyBorder="1" applyAlignment="1">
      <alignment horizontal="left"/>
    </xf>
    <xf numFmtId="0" fontId="3" fillId="3" borderId="0" xfId="0" applyFont="1" applyFill="1" applyAlignment="1">
      <alignment horizontal="left"/>
    </xf>
    <xf numFmtId="169" fontId="3" fillId="3" borderId="0" xfId="0" applyNumberFormat="1" applyFont="1" applyFill="1" applyBorder="1" applyAlignment="1">
      <alignment horizontal="center"/>
    </xf>
    <xf numFmtId="0" fontId="2" fillId="3" borderId="0" xfId="0" applyNumberFormat="1" applyFont="1" applyFill="1" applyBorder="1" applyAlignment="1">
      <alignment vertical="center" wrapText="1"/>
    </xf>
    <xf numFmtId="0" fontId="14" fillId="3" borderId="0" xfId="0" applyFont="1" applyFill="1" applyBorder="1" applyAlignment="1">
      <alignment horizontal="right" vertical="center" indent="1"/>
    </xf>
    <xf numFmtId="0" fontId="21" fillId="3" borderId="0" xfId="0" applyNumberFormat="1" applyFont="1" applyFill="1" applyBorder="1" applyAlignment="1">
      <alignment horizontal="left"/>
    </xf>
    <xf numFmtId="0" fontId="3" fillId="8" borderId="0" xfId="0" applyFont="1" applyFill="1"/>
    <xf numFmtId="0" fontId="21" fillId="8" borderId="0" xfId="0" applyNumberFormat="1" applyFont="1" applyFill="1" applyAlignment="1">
      <alignment horizontal="left"/>
    </xf>
    <xf numFmtId="0" fontId="21" fillId="8" borderId="0" xfId="0" applyFont="1" applyFill="1" applyAlignment="1">
      <alignment horizontal="left"/>
    </xf>
    <xf numFmtId="169" fontId="3" fillId="8" borderId="0" xfId="0" applyNumberFormat="1" applyFont="1" applyFill="1" applyAlignment="1">
      <alignment horizontal="center"/>
    </xf>
    <xf numFmtId="0" fontId="3" fillId="8" borderId="0" xfId="0" applyFont="1" applyFill="1" applyAlignment="1">
      <alignment horizontal="right" vertical="center" wrapText="1" indent="1"/>
    </xf>
    <xf numFmtId="168" fontId="3" fillId="8" borderId="0" xfId="0" applyNumberFormat="1" applyFont="1" applyFill="1" applyAlignment="1">
      <alignment vertical="center" wrapText="1"/>
    </xf>
    <xf numFmtId="0" fontId="3" fillId="8" borderId="0" xfId="0" applyFont="1" applyFill="1" applyAlignment="1">
      <alignment horizontal="right" vertical="center" wrapText="1"/>
    </xf>
    <xf numFmtId="0" fontId="3" fillId="8" borderId="0" xfId="0" applyFont="1" applyFill="1" applyAlignment="1">
      <alignment horizontal="left"/>
    </xf>
    <xf numFmtId="0" fontId="2" fillId="8" borderId="0" xfId="0" applyFont="1" applyFill="1" applyAlignment="1">
      <alignment vertical="center" wrapText="1"/>
    </xf>
    <xf numFmtId="0" fontId="21" fillId="8" borderId="0" xfId="0" applyFont="1" applyFill="1" applyBorder="1" applyAlignment="1">
      <alignment horizontal="left"/>
    </xf>
    <xf numFmtId="169" fontId="3" fillId="8" borderId="0" xfId="0" applyNumberFormat="1" applyFont="1" applyFill="1" applyBorder="1" applyAlignment="1">
      <alignment horizontal="center"/>
    </xf>
    <xf numFmtId="0" fontId="3" fillId="8" borderId="0" xfId="0" applyFont="1" applyFill="1" applyBorder="1"/>
    <xf numFmtId="0" fontId="21" fillId="8" borderId="0" xfId="0" applyNumberFormat="1" applyFont="1" applyFill="1" applyBorder="1" applyAlignment="1">
      <alignment horizontal="left"/>
    </xf>
    <xf numFmtId="168" fontId="3" fillId="8" borderId="0" xfId="0" applyNumberFormat="1" applyFont="1" applyFill="1" applyBorder="1" applyAlignment="1">
      <alignment vertical="center" wrapText="1"/>
    </xf>
    <xf numFmtId="0" fontId="3" fillId="8" borderId="0" xfId="0" applyFont="1" applyFill="1" applyBorder="1" applyAlignment="1">
      <alignment horizontal="right" vertical="center" wrapText="1"/>
    </xf>
    <xf numFmtId="0" fontId="2" fillId="8" borderId="0" xfId="0" applyNumberFormat="1" applyFont="1" applyFill="1" applyBorder="1" applyAlignment="1">
      <alignment vertical="center" wrapText="1"/>
    </xf>
    <xf numFmtId="0" fontId="14" fillId="8" borderId="0" xfId="0" applyFont="1" applyFill="1" applyBorder="1" applyAlignment="1">
      <alignment horizontal="right" vertical="center" indent="1"/>
    </xf>
    <xf numFmtId="0" fontId="2" fillId="8" borderId="0" xfId="0" applyFont="1" applyFill="1" applyBorder="1"/>
    <xf numFmtId="169" fontId="3" fillId="8" borderId="0" xfId="0" applyNumberFormat="1" applyFont="1" applyFill="1" applyBorder="1" applyAlignment="1">
      <alignment horizontal="right"/>
    </xf>
    <xf numFmtId="0" fontId="3" fillId="8" borderId="0" xfId="0" applyFont="1" applyFill="1" applyBorder="1" applyAlignment="1">
      <alignment horizontal="left"/>
    </xf>
    <xf numFmtId="0" fontId="3" fillId="8" borderId="0" xfId="0" applyFont="1" applyFill="1" applyBorder="1" applyAlignment="1">
      <alignment horizontal="right"/>
    </xf>
    <xf numFmtId="0" fontId="2" fillId="8" borderId="0" xfId="0" applyFont="1" applyFill="1" applyBorder="1" applyAlignment="1">
      <alignment vertical="center" wrapText="1"/>
    </xf>
    <xf numFmtId="169" fontId="3" fillId="8" borderId="0" xfId="0" applyNumberFormat="1" applyFont="1" applyFill="1" applyAlignment="1">
      <alignment horizontal="right"/>
    </xf>
    <xf numFmtId="0" fontId="14" fillId="8" borderId="0" xfId="0" applyFont="1" applyFill="1" applyAlignment="1">
      <alignment horizontal="right" vertical="center" indent="1"/>
    </xf>
    <xf numFmtId="0" fontId="3" fillId="8" borderId="0" xfId="0" applyFont="1" applyFill="1" applyAlignment="1">
      <alignment horizontal="right"/>
    </xf>
    <xf numFmtId="0" fontId="30" fillId="3" borderId="27" xfId="0" applyFont="1" applyFill="1" applyBorder="1" applyAlignment="1">
      <alignment horizontal="left" vertical="top" wrapText="1" indent="1"/>
    </xf>
    <xf numFmtId="0" fontId="30" fillId="3" borderId="29" xfId="0" applyFont="1" applyFill="1" applyBorder="1" applyAlignment="1">
      <alignment horizontal="left" vertical="top" wrapText="1" indent="1"/>
    </xf>
    <xf numFmtId="168" fontId="5" fillId="3" borderId="0" xfId="0" applyNumberFormat="1" applyFont="1" applyFill="1" applyBorder="1" applyAlignment="1">
      <alignment horizontal="center"/>
    </xf>
    <xf numFmtId="0" fontId="17" fillId="3" borderId="0" xfId="0" applyFont="1" applyFill="1" applyBorder="1" applyAlignment="1">
      <alignment horizontal="center"/>
    </xf>
    <xf numFmtId="0" fontId="18" fillId="3" borderId="0" xfId="0" applyFont="1" applyFill="1" applyBorder="1" applyAlignment="1">
      <alignment horizontal="center"/>
    </xf>
    <xf numFmtId="0" fontId="4" fillId="3" borderId="0" xfId="0" applyFont="1" applyFill="1" applyBorder="1" applyAlignment="1">
      <alignment horizontal="left" wrapText="1"/>
    </xf>
    <xf numFmtId="0" fontId="3" fillId="3" borderId="9" xfId="0" applyFont="1" applyFill="1" applyBorder="1" applyAlignment="1" applyProtection="1">
      <alignment horizontal="center"/>
    </xf>
    <xf numFmtId="168" fontId="2" fillId="3" borderId="0" xfId="0" applyNumberFormat="1" applyFont="1" applyFill="1" applyAlignment="1">
      <alignment horizontal="center"/>
    </xf>
    <xf numFmtId="168" fontId="3" fillId="3" borderId="0" xfId="0" applyNumberFormat="1" applyFont="1" applyFill="1" applyAlignment="1">
      <alignment horizontal="center"/>
    </xf>
    <xf numFmtId="168" fontId="3" fillId="3" borderId="0" xfId="0" applyNumberFormat="1" applyFont="1" applyFill="1" applyAlignment="1">
      <alignment horizontal="left"/>
    </xf>
    <xf numFmtId="168" fontId="3" fillId="3" borderId="0" xfId="0" applyNumberFormat="1" applyFont="1" applyFill="1" applyBorder="1" applyAlignment="1">
      <alignment horizontal="left"/>
    </xf>
    <xf numFmtId="0" fontId="3" fillId="3" borderId="0" xfId="0" applyFont="1" applyFill="1" applyAlignment="1">
      <alignment horizontal="left"/>
    </xf>
    <xf numFmtId="0" fontId="26" fillId="3" borderId="0" xfId="0" applyNumberFormat="1" applyFont="1" applyFill="1" applyAlignment="1">
      <alignment horizontal="left"/>
    </xf>
    <xf numFmtId="0" fontId="6" fillId="3" borderId="9" xfId="0" applyFont="1" applyFill="1" applyBorder="1" applyAlignment="1" applyProtection="1">
      <alignment horizontal="center"/>
    </xf>
    <xf numFmtId="168" fontId="3" fillId="3" borderId="0" xfId="0" applyNumberFormat="1" applyFont="1" applyFill="1" applyBorder="1" applyAlignment="1">
      <alignment horizontal="center"/>
    </xf>
    <xf numFmtId="0" fontId="3" fillId="3" borderId="0" xfId="0" applyNumberFormat="1" applyFont="1" applyFill="1" applyAlignment="1">
      <alignment horizontal="left"/>
    </xf>
    <xf numFmtId="0" fontId="3" fillId="3" borderId="0" xfId="0" applyFont="1" applyFill="1" applyBorder="1" applyAlignment="1">
      <alignment horizontal="left"/>
    </xf>
    <xf numFmtId="0" fontId="8" fillId="0" borderId="0" xfId="0" applyFont="1" applyAlignment="1">
      <alignment horizontal="left" vertical="top" wrapText="1" indent="1"/>
    </xf>
    <xf numFmtId="0" fontId="24" fillId="3" borderId="0" xfId="0" applyFont="1" applyFill="1" applyAlignment="1">
      <alignment horizontal="left"/>
    </xf>
    <xf numFmtId="0" fontId="30" fillId="3" borderId="11" xfId="0" applyFont="1" applyFill="1" applyBorder="1" applyAlignment="1">
      <alignment horizontal="left" vertical="top" wrapText="1" indent="1"/>
    </xf>
    <xf numFmtId="0" fontId="30" fillId="3" borderId="2" xfId="0" applyFont="1" applyFill="1" applyBorder="1" applyAlignment="1">
      <alignment horizontal="left" vertical="top" wrapText="1" indent="1"/>
    </xf>
    <xf numFmtId="0" fontId="30" fillId="3" borderId="12" xfId="0" applyFont="1" applyFill="1" applyBorder="1" applyAlignment="1">
      <alignment horizontal="left" vertical="top" wrapText="1" indent="1"/>
    </xf>
    <xf numFmtId="0" fontId="30" fillId="3" borderId="21" xfId="0" applyFont="1" applyFill="1" applyBorder="1" applyAlignment="1">
      <alignment horizontal="left" vertical="top" wrapText="1" indent="1"/>
    </xf>
    <xf numFmtId="0" fontId="30" fillId="3" borderId="0" xfId="0" applyFont="1" applyFill="1" applyBorder="1" applyAlignment="1">
      <alignment horizontal="left" vertical="top" wrapText="1" indent="1"/>
    </xf>
    <xf numFmtId="0" fontId="30" fillId="3" borderId="22" xfId="0" applyFont="1" applyFill="1" applyBorder="1" applyAlignment="1">
      <alignment horizontal="left" vertical="top" wrapText="1" indent="1"/>
    </xf>
    <xf numFmtId="0" fontId="30" fillId="3" borderId="13" xfId="0" applyFont="1" applyFill="1" applyBorder="1" applyAlignment="1">
      <alignment horizontal="left" vertical="top" wrapText="1" indent="1"/>
    </xf>
    <xf numFmtId="0" fontId="30" fillId="3" borderId="14" xfId="0" applyFont="1" applyFill="1" applyBorder="1" applyAlignment="1">
      <alignment horizontal="left" vertical="top" wrapText="1" indent="1"/>
    </xf>
    <xf numFmtId="0" fontId="30" fillId="3" borderId="15" xfId="0" applyFont="1" applyFill="1" applyBorder="1" applyAlignment="1">
      <alignment horizontal="left" vertical="top" wrapText="1" indent="1"/>
    </xf>
    <xf numFmtId="0" fontId="21" fillId="3" borderId="0" xfId="0" applyFont="1" applyFill="1" applyAlignment="1">
      <alignment horizontal="left"/>
    </xf>
    <xf numFmtId="0" fontId="8" fillId="3" borderId="11" xfId="0" applyFont="1" applyFill="1" applyBorder="1" applyAlignment="1">
      <alignment horizontal="left"/>
    </xf>
    <xf numFmtId="0" fontId="8" fillId="3" borderId="2" xfId="0" applyFont="1" applyFill="1" applyBorder="1" applyAlignment="1">
      <alignment horizontal="left"/>
    </xf>
    <xf numFmtId="0" fontId="8" fillId="3" borderId="21" xfId="0" applyFont="1" applyFill="1" applyBorder="1" applyAlignment="1">
      <alignment horizontal="left"/>
    </xf>
    <xf numFmtId="0" fontId="8" fillId="3" borderId="0" xfId="0" applyFont="1" applyFill="1" applyBorder="1" applyAlignment="1">
      <alignment horizontal="left"/>
    </xf>
    <xf numFmtId="0" fontId="14" fillId="3" borderId="9" xfId="0" applyFont="1" applyFill="1" applyBorder="1" applyAlignment="1">
      <alignment horizontal="left"/>
    </xf>
    <xf numFmtId="0" fontId="3" fillId="9" borderId="2"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14" xfId="0" applyFont="1" applyFill="1" applyBorder="1" applyAlignment="1">
      <alignment horizontal="left" vertical="top" wrapText="1"/>
    </xf>
    <xf numFmtId="0" fontId="3" fillId="3" borderId="0" xfId="0" applyNumberFormat="1" applyFont="1" applyFill="1" applyAlignment="1">
      <alignment horizontal="left" vertical="top" wrapText="1"/>
    </xf>
    <xf numFmtId="168" fontId="3" fillId="3" borderId="0" xfId="0" applyNumberFormat="1" applyFont="1" applyFill="1" applyAlignment="1">
      <alignment horizontal="center" vertical="top" wrapText="1"/>
    </xf>
    <xf numFmtId="0" fontId="2" fillId="3" borderId="0" xfId="0" applyFont="1" applyFill="1" applyAlignment="1">
      <alignment horizontal="right"/>
    </xf>
    <xf numFmtId="0" fontId="3" fillId="3" borderId="17" xfId="0" applyFont="1" applyFill="1" applyBorder="1" applyAlignment="1">
      <alignment horizontal="left" vertical="top" wrapText="1" indent="1"/>
    </xf>
    <xf numFmtId="0" fontId="3" fillId="3" borderId="10" xfId="0" applyFont="1" applyFill="1" applyBorder="1" applyAlignment="1">
      <alignment horizontal="left" vertical="top" wrapText="1" indent="1"/>
    </xf>
    <xf numFmtId="0" fontId="3" fillId="3" borderId="25" xfId="0" applyFont="1" applyFill="1" applyBorder="1" applyAlignment="1">
      <alignment horizontal="left" vertical="top" wrapText="1" indent="1"/>
    </xf>
    <xf numFmtId="0" fontId="3" fillId="3" borderId="5"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3" fillId="3" borderId="26" xfId="0" applyFont="1" applyFill="1" applyBorder="1" applyAlignment="1">
      <alignment horizontal="left" vertical="top" wrapText="1" indent="1"/>
    </xf>
    <xf numFmtId="0" fontId="3" fillId="3" borderId="19" xfId="0" applyFont="1" applyFill="1" applyBorder="1" applyAlignment="1">
      <alignment horizontal="left" vertical="top" wrapText="1" indent="1"/>
    </xf>
    <xf numFmtId="0" fontId="3" fillId="3" borderId="9" xfId="0" applyFont="1" applyFill="1" applyBorder="1" applyAlignment="1">
      <alignment horizontal="left" vertical="top" wrapText="1" indent="1"/>
    </xf>
    <xf numFmtId="0" fontId="3" fillId="3" borderId="20" xfId="0" applyFont="1" applyFill="1" applyBorder="1" applyAlignment="1">
      <alignment horizontal="left" vertical="top" wrapText="1" indent="1"/>
    </xf>
    <xf numFmtId="0" fontId="21" fillId="3" borderId="0" xfId="0" applyFont="1" applyFill="1" applyAlignment="1">
      <alignment horizontal="center"/>
    </xf>
    <xf numFmtId="49" fontId="3" fillId="4" borderId="9" xfId="0" applyNumberFormat="1" applyFont="1" applyFill="1" applyBorder="1" applyAlignment="1" applyProtection="1">
      <alignment horizontal="left" indent="1"/>
      <protection locked="0"/>
    </xf>
    <xf numFmtId="0" fontId="3" fillId="3" borderId="0" xfId="0" applyFont="1" applyFill="1" applyBorder="1" applyAlignment="1">
      <alignment horizontal="center" vertical="top" wrapText="1"/>
    </xf>
    <xf numFmtId="0" fontId="3" fillId="9" borderId="0" xfId="0" applyFont="1" applyFill="1" applyBorder="1" applyAlignment="1">
      <alignment horizontal="left"/>
    </xf>
    <xf numFmtId="0" fontId="3" fillId="9" borderId="26" xfId="0" applyFont="1" applyFill="1" applyBorder="1" applyAlignment="1">
      <alignment horizontal="left"/>
    </xf>
    <xf numFmtId="0" fontId="5" fillId="0" borderId="0" xfId="0" applyFont="1" applyFill="1" applyAlignment="1">
      <alignment horizontal="left" vertical="top" wrapText="1" indent="1"/>
    </xf>
    <xf numFmtId="0" fontId="5" fillId="0" borderId="0" xfId="0" applyFont="1" applyFill="1" applyBorder="1" applyAlignment="1">
      <alignment horizontal="left" vertical="top" wrapText="1" indent="1"/>
    </xf>
    <xf numFmtId="0" fontId="2" fillId="3" borderId="0" xfId="0" applyFont="1" applyFill="1" applyBorder="1" applyAlignment="1">
      <alignment horizontal="right" vertical="center" indent="1"/>
    </xf>
    <xf numFmtId="0" fontId="31" fillId="3" borderId="0" xfId="0" applyFont="1" applyFill="1" applyBorder="1" applyAlignment="1">
      <alignment horizontal="left" vertical="top"/>
    </xf>
    <xf numFmtId="0" fontId="23" fillId="3" borderId="0" xfId="0" applyFont="1" applyFill="1" applyBorder="1" applyAlignment="1">
      <alignment horizontal="left"/>
    </xf>
    <xf numFmtId="0" fontId="27" fillId="3" borderId="0" xfId="0" applyFont="1" applyFill="1" applyBorder="1" applyAlignment="1">
      <alignment horizontal="center"/>
    </xf>
    <xf numFmtId="170" fontId="32" fillId="6" borderId="9" xfId="0" applyNumberFormat="1" applyFont="1" applyFill="1" applyBorder="1" applyAlignment="1">
      <alignment horizontal="center"/>
    </xf>
    <xf numFmtId="49" fontId="3" fillId="4" borderId="34" xfId="0" applyNumberFormat="1" applyFont="1" applyFill="1" applyBorder="1" applyAlignment="1" applyProtection="1">
      <alignment horizontal="left" indent="1"/>
      <protection locked="0"/>
    </xf>
    <xf numFmtId="49" fontId="3" fillId="4" borderId="23" xfId="0" applyNumberFormat="1" applyFont="1" applyFill="1" applyBorder="1" applyAlignment="1" applyProtection="1">
      <alignment horizontal="left" indent="1"/>
      <protection locked="0"/>
    </xf>
    <xf numFmtId="49" fontId="3" fillId="4" borderId="36" xfId="0" applyNumberFormat="1" applyFont="1" applyFill="1" applyBorder="1" applyAlignment="1" applyProtection="1">
      <alignment horizontal="left" indent="1"/>
      <protection locked="0"/>
    </xf>
    <xf numFmtId="0" fontId="23" fillId="3" borderId="0" xfId="0" applyFont="1" applyFill="1" applyBorder="1" applyAlignment="1">
      <alignment horizontal="left" vertical="top"/>
    </xf>
    <xf numFmtId="0" fontId="23" fillId="8" borderId="0" xfId="0" applyFont="1" applyFill="1" applyBorder="1" applyAlignment="1">
      <alignment horizontal="left" vertical="top"/>
    </xf>
    <xf numFmtId="0" fontId="3" fillId="8" borderId="0" xfId="0" applyFont="1" applyFill="1" applyAlignment="1">
      <alignment horizontal="right" vertical="center" wrapText="1"/>
    </xf>
    <xf numFmtId="0" fontId="14" fillId="8" borderId="0" xfId="0" applyFont="1" applyFill="1" applyAlignment="1">
      <alignment horizontal="right" vertical="center" indent="1"/>
    </xf>
    <xf numFmtId="0" fontId="3" fillId="4" borderId="9" xfId="0" applyFont="1" applyFill="1" applyBorder="1" applyAlignment="1" applyProtection="1">
      <alignment horizontal="left" vertical="center" wrapText="1"/>
      <protection locked="0"/>
    </xf>
    <xf numFmtId="0" fontId="31" fillId="3" borderId="0" xfId="0" applyFont="1" applyFill="1" applyAlignment="1" applyProtection="1">
      <alignment horizontal="left" vertical="top"/>
    </xf>
    <xf numFmtId="0" fontId="3" fillId="8" borderId="0" xfId="0" applyFont="1" applyFill="1" applyAlignment="1">
      <alignment horizontal="left" vertical="center" wrapText="1"/>
    </xf>
    <xf numFmtId="168" fontId="3" fillId="8" borderId="0" xfId="0" applyNumberFormat="1" applyFont="1" applyFill="1" applyAlignment="1">
      <alignment horizontal="left" vertical="center" wrapText="1"/>
    </xf>
    <xf numFmtId="0" fontId="3" fillId="3" borderId="0" xfId="0" applyFont="1" applyFill="1" applyAlignment="1">
      <alignment horizontal="right" vertical="center" wrapText="1"/>
    </xf>
    <xf numFmtId="0" fontId="14" fillId="3" borderId="0" xfId="0" applyFont="1" applyFill="1" applyAlignment="1">
      <alignment horizontal="right" vertical="center" indent="1"/>
    </xf>
    <xf numFmtId="0" fontId="24" fillId="3" borderId="0" xfId="0" applyFont="1" applyFill="1" applyAlignment="1">
      <alignment horizontal="right" indent="1"/>
    </xf>
    <xf numFmtId="168" fontId="3" fillId="8" borderId="0" xfId="0" applyNumberFormat="1" applyFont="1" applyFill="1" applyBorder="1" applyAlignment="1">
      <alignment horizontal="center"/>
    </xf>
    <xf numFmtId="168" fontId="3" fillId="3" borderId="0" xfId="0" applyNumberFormat="1" applyFont="1" applyFill="1" applyAlignment="1">
      <alignment horizontal="center" vertical="center" wrapText="1"/>
    </xf>
    <xf numFmtId="168" fontId="3" fillId="8" borderId="0" xfId="0" applyNumberFormat="1" applyFont="1" applyFill="1" applyAlignment="1">
      <alignment horizontal="center" vertical="center" wrapText="1"/>
    </xf>
    <xf numFmtId="168" fontId="3" fillId="3" borderId="0" xfId="0" applyNumberFormat="1" applyFont="1" applyFill="1" applyAlignment="1">
      <alignment horizontal="left" vertical="center" wrapText="1"/>
    </xf>
    <xf numFmtId="0" fontId="30" fillId="3" borderId="0" xfId="0" applyFont="1" applyFill="1" applyAlignment="1">
      <alignment horizontal="right" vertical="center"/>
    </xf>
    <xf numFmtId="168" fontId="3" fillId="8" borderId="0" xfId="0" applyNumberFormat="1" applyFont="1" applyFill="1" applyBorder="1" applyAlignment="1">
      <alignment horizontal="left"/>
    </xf>
    <xf numFmtId="0" fontId="14" fillId="8" borderId="0" xfId="0" applyFont="1" applyFill="1" applyBorder="1" applyAlignment="1">
      <alignment horizontal="right" vertical="center" indent="1"/>
    </xf>
    <xf numFmtId="168" fontId="3" fillId="8" borderId="0" xfId="0" applyNumberFormat="1" applyFont="1" applyFill="1" applyBorder="1" applyAlignment="1">
      <alignment horizontal="left" vertical="center" wrapText="1"/>
    </xf>
    <xf numFmtId="0" fontId="3" fillId="8" borderId="9" xfId="0" applyFont="1" applyFill="1" applyBorder="1" applyAlignment="1" applyProtection="1">
      <alignment horizontal="left" vertical="center" wrapText="1"/>
      <protection locked="0"/>
    </xf>
    <xf numFmtId="0" fontId="2" fillId="8" borderId="0" xfId="0" applyNumberFormat="1" applyFont="1" applyFill="1" applyBorder="1" applyAlignment="1">
      <alignment horizontal="left" vertical="center" wrapText="1"/>
    </xf>
    <xf numFmtId="168" fontId="3" fillId="3" borderId="0" xfId="0" applyNumberFormat="1" applyFont="1" applyFill="1" applyBorder="1" applyAlignment="1">
      <alignment horizontal="left" vertical="center" wrapText="1"/>
    </xf>
    <xf numFmtId="0" fontId="3" fillId="8" borderId="0" xfId="0" applyFont="1" applyFill="1" applyBorder="1" applyAlignment="1">
      <alignment horizontal="right" vertical="center" wrapText="1"/>
    </xf>
    <xf numFmtId="0" fontId="14" fillId="3" borderId="0" xfId="0" applyFont="1" applyFill="1" applyBorder="1" applyAlignment="1">
      <alignment horizontal="right" vertical="center" indent="1"/>
    </xf>
    <xf numFmtId="0" fontId="2" fillId="3" borderId="0" xfId="0" applyNumberFormat="1" applyFont="1" applyFill="1" applyBorder="1" applyAlignment="1">
      <alignment horizontal="left" vertical="center"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xf>
    <xf numFmtId="0" fontId="2" fillId="3" borderId="0" xfId="0" applyFont="1" applyFill="1" applyBorder="1" applyAlignment="1" applyProtection="1">
      <alignment horizontal="center" wrapText="1"/>
    </xf>
    <xf numFmtId="0" fontId="2" fillId="3" borderId="0" xfId="0" applyFont="1" applyFill="1" applyBorder="1" applyAlignment="1" applyProtection="1">
      <alignment horizontal="center"/>
    </xf>
    <xf numFmtId="0" fontId="31" fillId="3" borderId="0" xfId="0" applyFont="1" applyFill="1" applyBorder="1" applyAlignment="1" applyProtection="1">
      <alignment horizontal="left" vertical="top"/>
    </xf>
    <xf numFmtId="0" fontId="2" fillId="3" borderId="0" xfId="0" applyFont="1" applyFill="1" applyBorder="1" applyAlignment="1" applyProtection="1">
      <alignment horizontal="right" vertical="center"/>
    </xf>
    <xf numFmtId="0" fontId="25" fillId="3" borderId="0" xfId="0" applyFont="1" applyFill="1" applyBorder="1" applyAlignment="1" applyProtection="1">
      <alignment horizontal="right"/>
    </xf>
    <xf numFmtId="168" fontId="3" fillId="3" borderId="0" xfId="0" applyNumberFormat="1" applyFont="1" applyFill="1" applyBorder="1" applyAlignment="1" applyProtection="1">
      <alignment horizontal="left"/>
    </xf>
    <xf numFmtId="168" fontId="30" fillId="3" borderId="0" xfId="0" applyNumberFormat="1" applyFont="1" applyFill="1" applyBorder="1" applyAlignment="1" applyProtection="1">
      <alignment horizontal="left"/>
    </xf>
    <xf numFmtId="0" fontId="25" fillId="3" borderId="0" xfId="0" applyFont="1" applyFill="1" applyBorder="1" applyAlignment="1" applyProtection="1">
      <alignment horizontal="center"/>
    </xf>
    <xf numFmtId="168" fontId="3" fillId="3" borderId="0" xfId="0" applyNumberFormat="1" applyFont="1" applyFill="1" applyBorder="1" applyAlignment="1" applyProtection="1">
      <alignment horizontal="left" wrapText="1"/>
    </xf>
    <xf numFmtId="0" fontId="31" fillId="3" borderId="0" xfId="0" applyFont="1" applyFill="1" applyBorder="1" applyAlignment="1" applyProtection="1">
      <alignment horizontal="left"/>
    </xf>
    <xf numFmtId="0" fontId="3" fillId="8" borderId="17" xfId="0" applyFont="1" applyFill="1" applyBorder="1" applyAlignment="1" applyProtection="1">
      <alignment horizontal="left" vertical="top" wrapText="1" indent="1"/>
    </xf>
    <xf numFmtId="0" fontId="3" fillId="8" borderId="10" xfId="0" applyFont="1" applyFill="1" applyBorder="1" applyAlignment="1" applyProtection="1">
      <alignment horizontal="left" vertical="top" wrapText="1" indent="1"/>
    </xf>
    <xf numFmtId="0" fontId="3" fillId="8" borderId="25" xfId="0" applyFont="1" applyFill="1" applyBorder="1" applyAlignment="1" applyProtection="1">
      <alignment horizontal="left" vertical="top" wrapText="1" indent="1"/>
    </xf>
    <xf numFmtId="0" fontId="3" fillId="8" borderId="5" xfId="0" applyFont="1" applyFill="1" applyBorder="1" applyAlignment="1" applyProtection="1">
      <alignment horizontal="left" vertical="top" wrapText="1" indent="1"/>
    </xf>
    <xf numFmtId="0" fontId="3" fillId="8" borderId="0" xfId="0" applyFont="1" applyFill="1" applyBorder="1" applyAlignment="1" applyProtection="1">
      <alignment horizontal="left" vertical="top" wrapText="1" indent="1"/>
    </xf>
    <xf numFmtId="0" fontId="3" fillId="8" borderId="26" xfId="0" applyFont="1" applyFill="1" applyBorder="1" applyAlignment="1" applyProtection="1">
      <alignment horizontal="left" vertical="top" wrapText="1" indent="1"/>
    </xf>
    <xf numFmtId="0" fontId="3" fillId="8" borderId="19" xfId="0" applyFont="1" applyFill="1" applyBorder="1" applyAlignment="1" applyProtection="1">
      <alignment horizontal="left" vertical="top" wrapText="1" indent="1"/>
    </xf>
    <xf numFmtId="0" fontId="3" fillId="8" borderId="9" xfId="0" applyFont="1" applyFill="1" applyBorder="1" applyAlignment="1" applyProtection="1">
      <alignment horizontal="left" vertical="top" wrapText="1" indent="1"/>
    </xf>
    <xf numFmtId="0" fontId="3" fillId="8" borderId="20" xfId="0" applyFont="1" applyFill="1" applyBorder="1" applyAlignment="1" applyProtection="1">
      <alignment horizontal="left" vertical="top" wrapText="1" indent="1"/>
    </xf>
    <xf numFmtId="0" fontId="39" fillId="9" borderId="5" xfId="0" applyFont="1" applyFill="1" applyBorder="1" applyAlignment="1">
      <alignment horizontal="left" vertical="center" readingOrder="1"/>
    </xf>
    <xf numFmtId="0" fontId="39" fillId="9" borderId="0" xfId="0" applyFont="1" applyFill="1" applyBorder="1" applyAlignment="1">
      <alignment horizontal="left" vertical="center" readingOrder="1"/>
    </xf>
    <xf numFmtId="0" fontId="38" fillId="9" borderId="0" xfId="0" applyFont="1" applyFill="1" applyBorder="1" applyAlignment="1">
      <alignment horizontal="left" vertical="top" wrapText="1" readingOrder="1"/>
    </xf>
    <xf numFmtId="0" fontId="3" fillId="5" borderId="1" xfId="0" applyFont="1" applyFill="1" applyBorder="1" applyAlignment="1">
      <alignment horizontal="center"/>
    </xf>
    <xf numFmtId="0" fontId="3" fillId="6" borderId="1" xfId="0" applyFont="1" applyFill="1" applyBorder="1" applyAlignment="1">
      <alignment horizontal="center"/>
    </xf>
    <xf numFmtId="0" fontId="3" fillId="14" borderId="1" xfId="0" applyFont="1" applyFill="1" applyBorder="1" applyAlignment="1">
      <alignment horizontal="center"/>
    </xf>
    <xf numFmtId="0" fontId="34" fillId="3" borderId="0" xfId="0" applyFont="1" applyFill="1" applyBorder="1" applyAlignment="1">
      <alignment horizontal="center"/>
    </xf>
    <xf numFmtId="0" fontId="2" fillId="3" borderId="11"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12" xfId="0" applyFont="1" applyFill="1" applyBorder="1" applyAlignment="1" applyProtection="1">
      <alignment horizontal="left"/>
    </xf>
    <xf numFmtId="0" fontId="3" fillId="15" borderId="1" xfId="0" applyFont="1" applyFill="1" applyBorder="1" applyAlignment="1">
      <alignment horizontal="center"/>
    </xf>
    <xf numFmtId="0" fontId="3" fillId="4" borderId="1" xfId="0" applyFont="1" applyFill="1" applyBorder="1" applyAlignment="1">
      <alignment horizontal="center"/>
    </xf>
    <xf numFmtId="0" fontId="3" fillId="13" borderId="1" xfId="0" applyFont="1" applyFill="1" applyBorder="1" applyAlignment="1">
      <alignment horizontal="center"/>
    </xf>
    <xf numFmtId="0" fontId="31" fillId="3" borderId="0" xfId="0" applyFont="1" applyFill="1" applyBorder="1" applyAlignment="1">
      <alignment horizontal="left" indent="1"/>
    </xf>
    <xf numFmtId="0" fontId="27" fillId="3" borderId="0" xfId="0" applyFont="1" applyFill="1" applyAlignment="1">
      <alignment horizontal="center"/>
    </xf>
    <xf numFmtId="0" fontId="41" fillId="16" borderId="32" xfId="0" applyFont="1" applyFill="1" applyBorder="1" applyAlignment="1">
      <alignment horizontal="center" wrapText="1"/>
    </xf>
    <xf numFmtId="0" fontId="41" fillId="16" borderId="32" xfId="0" applyFont="1" applyFill="1" applyBorder="1" applyAlignment="1">
      <alignment horizontal="center"/>
    </xf>
    <xf numFmtId="0" fontId="41" fillId="16" borderId="31" xfId="0" applyFont="1" applyFill="1" applyBorder="1" applyAlignment="1">
      <alignment horizontal="center" wrapText="1"/>
    </xf>
    <xf numFmtId="0" fontId="41" fillId="16" borderId="30" xfId="0" applyFont="1" applyFill="1" applyBorder="1" applyAlignment="1">
      <alignment horizontal="center"/>
    </xf>
    <xf numFmtId="0" fontId="41" fillId="16" borderId="0" xfId="0" applyFont="1" applyFill="1" applyBorder="1" applyAlignment="1">
      <alignment horizontal="center" wrapText="1"/>
    </xf>
    <xf numFmtId="0" fontId="41" fillId="16" borderId="0" xfId="0" applyFont="1" applyFill="1" applyBorder="1" applyAlignment="1">
      <alignment horizontal="center"/>
    </xf>
    <xf numFmtId="0" fontId="41" fillId="16" borderId="30" xfId="0" applyFont="1" applyFill="1" applyBorder="1" applyAlignment="1">
      <alignment horizontal="center" wrapText="1"/>
    </xf>
    <xf numFmtId="0" fontId="21" fillId="3" borderId="0" xfId="0" applyFont="1" applyFill="1" applyBorder="1" applyAlignment="1">
      <alignment horizontal="center" wrapText="1"/>
    </xf>
    <xf numFmtId="0" fontId="21" fillId="3" borderId="0" xfId="0" applyFont="1" applyFill="1" applyBorder="1" applyAlignment="1">
      <alignment horizontal="center"/>
    </xf>
    <xf numFmtId="0" fontId="21" fillId="3" borderId="0" xfId="0" applyFont="1" applyFill="1" applyBorder="1" applyAlignment="1">
      <alignment horizontal="center" vertical="center" wrapText="1"/>
    </xf>
    <xf numFmtId="16" fontId="21" fillId="3" borderId="0" xfId="0" quotePrefix="1" applyNumberFormat="1" applyFont="1" applyFill="1" applyBorder="1" applyAlignment="1">
      <alignment horizontal="center" vertical="center" wrapText="1"/>
    </xf>
    <xf numFmtId="0" fontId="21" fillId="3" borderId="0" xfId="0" applyFont="1" applyFill="1" applyBorder="1" applyAlignment="1">
      <alignment horizontal="center" vertical="center"/>
    </xf>
    <xf numFmtId="0" fontId="31" fillId="3" borderId="0" xfId="0" applyFont="1" applyFill="1" applyAlignment="1">
      <alignment horizontal="left" vertical="top"/>
    </xf>
    <xf numFmtId="0" fontId="21" fillId="3" borderId="0" xfId="0" applyFont="1" applyFill="1" applyBorder="1" applyAlignment="1">
      <alignment horizontal="center" vertical="top" wrapText="1"/>
    </xf>
    <xf numFmtId="0" fontId="21" fillId="3" borderId="0" xfId="0" applyFont="1" applyFill="1" applyBorder="1" applyAlignment="1">
      <alignment horizontal="center" vertical="top"/>
    </xf>
    <xf numFmtId="168" fontId="2" fillId="3" borderId="0" xfId="0" applyNumberFormat="1" applyFont="1" applyFill="1" applyAlignment="1">
      <alignment horizontal="left"/>
    </xf>
    <xf numFmtId="0" fontId="14" fillId="3" borderId="0" xfId="0" applyFont="1" applyFill="1" applyAlignment="1">
      <alignment horizontal="center"/>
    </xf>
    <xf numFmtId="0" fontId="21" fillId="9" borderId="1" xfId="0" applyFont="1" applyFill="1" applyBorder="1" applyAlignment="1">
      <alignment horizontal="center" vertical="center" wrapText="1"/>
    </xf>
    <xf numFmtId="173" fontId="2" fillId="3" borderId="0" xfId="0" applyNumberFormat="1" applyFont="1" applyFill="1" applyBorder="1" applyAlignment="1">
      <alignment horizontal="right"/>
    </xf>
    <xf numFmtId="16" fontId="21" fillId="9" borderId="1" xfId="0" quotePrefix="1" applyNumberFormat="1" applyFont="1" applyFill="1" applyBorder="1" applyAlignment="1">
      <alignment horizontal="center" vertical="center" wrapText="1"/>
    </xf>
    <xf numFmtId="0" fontId="21" fillId="9" borderId="1" xfId="0" applyFont="1" applyFill="1" applyBorder="1" applyAlignment="1">
      <alignment horizontal="center" wrapText="1"/>
    </xf>
    <xf numFmtId="0" fontId="21" fillId="9" borderId="1" xfId="0" applyFont="1" applyFill="1" applyBorder="1" applyAlignment="1">
      <alignment horizontal="center"/>
    </xf>
    <xf numFmtId="0" fontId="21" fillId="9" borderId="6"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26" xfId="0" applyFont="1" applyFill="1" applyBorder="1" applyAlignment="1">
      <alignment horizontal="center" vertical="center"/>
    </xf>
    <xf numFmtId="0" fontId="21" fillId="9" borderId="20" xfId="0" applyFont="1" applyFill="1" applyBorder="1" applyAlignment="1">
      <alignment horizontal="center" vertical="center"/>
    </xf>
    <xf numFmtId="0" fontId="3" fillId="3" borderId="0" xfId="0" applyFont="1" applyFill="1" applyAlignment="1">
      <alignment horizontal="center"/>
    </xf>
    <xf numFmtId="0" fontId="21" fillId="9" borderId="6" xfId="0" applyFont="1" applyFill="1" applyBorder="1" applyAlignment="1">
      <alignment horizontal="center" vertical="center" wrapText="1"/>
    </xf>
    <xf numFmtId="0" fontId="21" fillId="9" borderId="0" xfId="0" applyFont="1" applyFill="1" applyBorder="1" applyAlignment="1">
      <alignment horizontal="center" wrapText="1"/>
    </xf>
    <xf numFmtId="0" fontId="21" fillId="9" borderId="9" xfId="0" applyFont="1" applyFill="1" applyBorder="1" applyAlignment="1">
      <alignment horizontal="center"/>
    </xf>
    <xf numFmtId="0" fontId="21" fillId="9" borderId="1" xfId="0" applyFont="1" applyFill="1" applyBorder="1" applyAlignment="1">
      <alignment horizontal="center" vertical="top" wrapText="1"/>
    </xf>
    <xf numFmtId="0" fontId="21" fillId="9" borderId="1" xfId="0" applyFont="1" applyFill="1" applyBorder="1" applyAlignment="1">
      <alignment horizontal="center" vertical="top"/>
    </xf>
    <xf numFmtId="0" fontId="2" fillId="3" borderId="21"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22" xfId="0" applyFont="1" applyFill="1" applyBorder="1" applyAlignment="1" applyProtection="1">
      <alignment horizontal="left"/>
    </xf>
    <xf numFmtId="0" fontId="3" fillId="9" borderId="3" xfId="0" applyFont="1" applyFill="1" applyBorder="1" applyAlignment="1" applyProtection="1">
      <alignment horizontal="left" vertical="top"/>
    </xf>
    <xf numFmtId="0" fontId="3" fillId="9" borderId="6" xfId="0" applyFont="1" applyFill="1" applyBorder="1" applyAlignment="1" applyProtection="1">
      <alignment horizontal="left" vertical="top"/>
    </xf>
    <xf numFmtId="0" fontId="3" fillId="9" borderId="8" xfId="0" applyFont="1" applyFill="1" applyBorder="1" applyAlignment="1" applyProtection="1">
      <alignment horizontal="left" vertical="top"/>
    </xf>
    <xf numFmtId="173" fontId="3" fillId="9" borderId="3" xfId="0" applyNumberFormat="1" applyFont="1" applyFill="1" applyBorder="1" applyAlignment="1" applyProtection="1">
      <alignment horizontal="center" vertical="top"/>
    </xf>
    <xf numFmtId="173" fontId="3" fillId="9" borderId="6" xfId="0" applyNumberFormat="1" applyFont="1" applyFill="1" applyBorder="1" applyAlignment="1" applyProtection="1">
      <alignment horizontal="center" vertical="top"/>
    </xf>
    <xf numFmtId="173" fontId="3" fillId="9" borderId="8" xfId="0" applyNumberFormat="1" applyFont="1" applyFill="1" applyBorder="1" applyAlignment="1" applyProtection="1">
      <alignment horizontal="center" vertical="top"/>
    </xf>
    <xf numFmtId="0" fontId="3" fillId="9" borderId="39" xfId="0" applyFont="1" applyFill="1" applyBorder="1" applyAlignment="1" applyProtection="1">
      <alignment horizontal="left"/>
    </xf>
    <xf numFmtId="0" fontId="3" fillId="9" borderId="40" xfId="0" applyFont="1" applyFill="1" applyBorder="1" applyAlignment="1" applyProtection="1">
      <alignment horizontal="left"/>
    </xf>
    <xf numFmtId="0" fontId="3" fillId="9" borderId="41" xfId="0" applyFont="1" applyFill="1" applyBorder="1" applyAlignment="1" applyProtection="1">
      <alignment horizontal="left"/>
    </xf>
    <xf numFmtId="0" fontId="3" fillId="9" borderId="4" xfId="0" applyFont="1" applyFill="1" applyBorder="1" applyAlignment="1" applyProtection="1">
      <alignment horizontal="left"/>
    </xf>
    <xf numFmtId="0" fontId="3" fillId="9" borderId="23" xfId="0" applyFont="1" applyFill="1" applyBorder="1" applyAlignment="1" applyProtection="1">
      <alignment horizontal="left"/>
    </xf>
    <xf numFmtId="0" fontId="3" fillId="9" borderId="16" xfId="0" applyFont="1" applyFill="1" applyBorder="1" applyAlignment="1" applyProtection="1">
      <alignment horizontal="left"/>
    </xf>
    <xf numFmtId="0" fontId="2" fillId="17" borderId="4" xfId="0" applyFont="1" applyFill="1" applyBorder="1" applyAlignment="1" applyProtection="1">
      <alignment horizontal="left"/>
    </xf>
    <xf numFmtId="0" fontId="2" fillId="17" borderId="23" xfId="0" applyFont="1" applyFill="1" applyBorder="1" applyAlignment="1" applyProtection="1">
      <alignment horizontal="left"/>
    </xf>
    <xf numFmtId="0" fontId="2" fillId="17" borderId="16" xfId="0" applyFont="1" applyFill="1" applyBorder="1" applyAlignment="1" applyProtection="1">
      <alignment horizontal="left"/>
    </xf>
    <xf numFmtId="173" fontId="2" fillId="17" borderId="4" xfId="0" applyNumberFormat="1" applyFont="1" applyFill="1" applyBorder="1" applyAlignment="1" applyProtection="1">
      <alignment horizontal="right" indent="1"/>
    </xf>
    <xf numFmtId="173" fontId="2" fillId="17" borderId="23" xfId="0" applyNumberFormat="1" applyFont="1" applyFill="1" applyBorder="1" applyAlignment="1" applyProtection="1">
      <alignment horizontal="right" indent="1"/>
    </xf>
    <xf numFmtId="173" fontId="2" fillId="17" borderId="16" xfId="0" applyNumberFormat="1" applyFont="1" applyFill="1" applyBorder="1" applyAlignment="1" applyProtection="1">
      <alignment horizontal="right" indent="1"/>
    </xf>
    <xf numFmtId="0" fontId="3" fillId="17" borderId="4" xfId="0" applyFont="1" applyFill="1" applyBorder="1" applyAlignment="1" applyProtection="1">
      <alignment horizontal="left"/>
    </xf>
    <xf numFmtId="0" fontId="3" fillId="17" borderId="23" xfId="0" applyFont="1" applyFill="1" applyBorder="1" applyAlignment="1" applyProtection="1">
      <alignment horizontal="left"/>
    </xf>
    <xf numFmtId="0" fontId="3" fillId="17" borderId="16" xfId="0" applyFont="1" applyFill="1" applyBorder="1" applyAlignment="1" applyProtection="1">
      <alignment horizontal="left"/>
    </xf>
    <xf numFmtId="0" fontId="3" fillId="18" borderId="4" xfId="0" applyFont="1" applyFill="1" applyBorder="1" applyAlignment="1" applyProtection="1">
      <alignment horizontal="left"/>
    </xf>
    <xf numFmtId="0" fontId="3" fillId="18" borderId="16" xfId="0" applyFont="1" applyFill="1" applyBorder="1" applyAlignment="1" applyProtection="1">
      <alignment horizontal="left"/>
    </xf>
    <xf numFmtId="0" fontId="3" fillId="18" borderId="3" xfId="0" applyFont="1" applyFill="1" applyBorder="1" applyAlignment="1" applyProtection="1">
      <alignment horizontal="center" vertical="top"/>
    </xf>
    <xf numFmtId="0" fontId="3" fillId="18" borderId="8" xfId="0" applyFont="1" applyFill="1" applyBorder="1" applyAlignment="1" applyProtection="1">
      <alignment horizontal="center" vertical="top"/>
    </xf>
    <xf numFmtId="0" fontId="2" fillId="3" borderId="26" xfId="0" applyFont="1" applyFill="1" applyBorder="1" applyAlignment="1" applyProtection="1">
      <alignment horizontal="center" vertical="center"/>
    </xf>
    <xf numFmtId="0" fontId="3" fillId="3" borderId="5" xfId="0" applyFont="1" applyFill="1" applyBorder="1" applyAlignment="1" applyProtection="1">
      <alignment horizontal="center"/>
    </xf>
    <xf numFmtId="0" fontId="3" fillId="3" borderId="26"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wrapText="1"/>
    </xf>
    <xf numFmtId="0" fontId="2" fillId="3" borderId="6" xfId="0" applyFont="1" applyFill="1" applyBorder="1" applyAlignment="1" applyProtection="1">
      <alignment horizontal="center"/>
    </xf>
    <xf numFmtId="0" fontId="3" fillId="18" borderId="1" xfId="0" applyFont="1" applyFill="1" applyBorder="1" applyAlignment="1" applyProtection="1">
      <alignment horizontal="center" vertical="top"/>
    </xf>
    <xf numFmtId="0" fontId="3" fillId="18" borderId="1" xfId="0" applyFont="1" applyFill="1" applyBorder="1" applyAlignment="1" applyProtection="1">
      <alignment horizontal="center"/>
    </xf>
  </cellXfs>
  <cellStyles count="6">
    <cellStyle name="Comma" xfId="1" builtinId="3"/>
    <cellStyle name="Currency" xfId="2" builtinId="4"/>
    <cellStyle name="Hyperlink" xfId="5" builtinId="8"/>
    <cellStyle name="Normal" xfId="0" builtinId="0"/>
    <cellStyle name="Normal 3" xfId="3" xr:uid="{00000000-0005-0000-0000-000003000000}"/>
    <cellStyle name="Percent" xfId="4" builtinId="5"/>
  </cellStyles>
  <dxfs count="58">
    <dxf>
      <fill>
        <patternFill>
          <bgColor theme="4" tint="0.59996337778862885"/>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7C8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ill>
        <patternFill>
          <bgColor rgb="FFFFFF00"/>
        </patternFill>
      </fill>
    </dxf>
    <dxf>
      <fill>
        <patternFill>
          <bgColor rgb="FFFFFF00"/>
        </patternFill>
      </fill>
    </dxf>
    <dxf>
      <fill>
        <patternFill patternType="solid">
          <fgColor auto="1"/>
          <bgColor rgb="FFFFFF00"/>
        </patternFill>
      </fill>
      <border>
        <left/>
        <right/>
        <top/>
        <bottom/>
        <vertical/>
        <horizontal/>
      </border>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ont>
        <b/>
        <i val="0"/>
      </font>
      <fill>
        <gradientFill degree="90">
          <stop position="0">
            <color rgb="FFFFC000"/>
          </stop>
          <stop position="0.5">
            <color rgb="FFFF0000"/>
          </stop>
          <stop position="1">
            <color rgb="FFFFC000"/>
          </stop>
        </gradientFill>
      </fill>
    </dxf>
    <dxf>
      <fill>
        <patternFill>
          <bgColor rgb="FFFFFFCC"/>
        </patternFill>
      </fill>
    </dxf>
    <dxf>
      <fill>
        <patternFill>
          <bgColor rgb="FFFFFFCC"/>
        </patternFill>
      </fill>
    </dxf>
    <dxf>
      <font>
        <b/>
        <i val="0"/>
      </font>
      <fill>
        <gradientFill degree="90">
          <stop position="0">
            <color rgb="FFFFC000"/>
          </stop>
          <stop position="0.5">
            <color rgb="FFFF0000"/>
          </stop>
          <stop position="1">
            <color rgb="FFFFC000"/>
          </stop>
        </gradientFill>
      </fill>
    </dxf>
  </dxfs>
  <tableStyles count="0" defaultTableStyle="TableStyleMedium9" defaultPivotStyle="PivotStyleLight16"/>
  <colors>
    <mruColors>
      <color rgb="FFCCFF99"/>
      <color rgb="FFFFFFCC"/>
      <color rgb="FFCCECFF"/>
      <color rgb="FFCCCCFF"/>
      <color rgb="FFCCFFCC"/>
      <color rgb="FFFF7C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N28" noThreeD="1"/>
</file>

<file path=xl/ctrlProps/ctrlProp10.xml><?xml version="1.0" encoding="utf-8"?>
<formControlPr xmlns="http://schemas.microsoft.com/office/spreadsheetml/2009/9/main" objectType="CheckBox" fmlaLink="N14" noThreeD="1"/>
</file>

<file path=xl/ctrlProps/ctrlProp100.xml><?xml version="1.0" encoding="utf-8"?>
<formControlPr xmlns="http://schemas.microsoft.com/office/spreadsheetml/2009/9/main" objectType="CheckBox" fmlaLink="$AL$22" lockText="1" noThreeD="1"/>
</file>

<file path=xl/ctrlProps/ctrlProp101.xml><?xml version="1.0" encoding="utf-8"?>
<formControlPr xmlns="http://schemas.microsoft.com/office/spreadsheetml/2009/9/main" objectType="CheckBox" fmlaLink="$AM$22" lockText="1" noThreeD="1"/>
</file>

<file path=xl/ctrlProps/ctrlProp102.xml><?xml version="1.0" encoding="utf-8"?>
<formControlPr xmlns="http://schemas.microsoft.com/office/spreadsheetml/2009/9/main" objectType="CheckBox" fmlaLink="$AN$22" lockText="1" noThreeD="1"/>
</file>

<file path=xl/ctrlProps/ctrlProp103.xml><?xml version="1.0" encoding="utf-8"?>
<formControlPr xmlns="http://schemas.microsoft.com/office/spreadsheetml/2009/9/main" objectType="CheckBox" fmlaLink="$AE$23" lockText="1" noThreeD="1"/>
</file>

<file path=xl/ctrlProps/ctrlProp104.xml><?xml version="1.0" encoding="utf-8"?>
<formControlPr xmlns="http://schemas.microsoft.com/office/spreadsheetml/2009/9/main" objectType="CheckBox" fmlaLink="$AF$23" lockText="1" noThreeD="1"/>
</file>

<file path=xl/ctrlProps/ctrlProp105.xml><?xml version="1.0" encoding="utf-8"?>
<formControlPr xmlns="http://schemas.microsoft.com/office/spreadsheetml/2009/9/main" objectType="CheckBox" fmlaLink="$AG$23" lockText="1" noThreeD="1"/>
</file>

<file path=xl/ctrlProps/ctrlProp106.xml><?xml version="1.0" encoding="utf-8"?>
<formControlPr xmlns="http://schemas.microsoft.com/office/spreadsheetml/2009/9/main" objectType="CheckBox" fmlaLink="$AH$23" lockText="1" noThreeD="1"/>
</file>

<file path=xl/ctrlProps/ctrlProp107.xml><?xml version="1.0" encoding="utf-8"?>
<formControlPr xmlns="http://schemas.microsoft.com/office/spreadsheetml/2009/9/main" objectType="CheckBox" fmlaLink="$AI$23" lockText="1" noThreeD="1"/>
</file>

<file path=xl/ctrlProps/ctrlProp108.xml><?xml version="1.0" encoding="utf-8"?>
<formControlPr xmlns="http://schemas.microsoft.com/office/spreadsheetml/2009/9/main" objectType="CheckBox" fmlaLink="$AJ$23" lockText="1" noThreeD="1"/>
</file>

<file path=xl/ctrlProps/ctrlProp109.xml><?xml version="1.0" encoding="utf-8"?>
<formControlPr xmlns="http://schemas.microsoft.com/office/spreadsheetml/2009/9/main" objectType="CheckBox" fmlaLink="$AK$23" lockText="1" noThreeD="1"/>
</file>

<file path=xl/ctrlProps/ctrlProp11.xml><?xml version="1.0" encoding="utf-8"?>
<formControlPr xmlns="http://schemas.microsoft.com/office/spreadsheetml/2009/9/main" objectType="CheckBox" fmlaLink="N18" noThreeD="1"/>
</file>

<file path=xl/ctrlProps/ctrlProp110.xml><?xml version="1.0" encoding="utf-8"?>
<formControlPr xmlns="http://schemas.microsoft.com/office/spreadsheetml/2009/9/main" objectType="CheckBox" fmlaLink="$AL$23" lockText="1" noThreeD="1"/>
</file>

<file path=xl/ctrlProps/ctrlProp111.xml><?xml version="1.0" encoding="utf-8"?>
<formControlPr xmlns="http://schemas.microsoft.com/office/spreadsheetml/2009/9/main" objectType="CheckBox" fmlaLink="$AM$23" lockText="1" noThreeD="1"/>
</file>

<file path=xl/ctrlProps/ctrlProp112.xml><?xml version="1.0" encoding="utf-8"?>
<formControlPr xmlns="http://schemas.microsoft.com/office/spreadsheetml/2009/9/main" objectType="CheckBox" fmlaLink="$AN$23" lockText="1" noThreeD="1"/>
</file>

<file path=xl/ctrlProps/ctrlProp113.xml><?xml version="1.0" encoding="utf-8"?>
<formControlPr xmlns="http://schemas.microsoft.com/office/spreadsheetml/2009/9/main" objectType="CheckBox" fmlaLink="$AE$24" lockText="1" noThreeD="1"/>
</file>

<file path=xl/ctrlProps/ctrlProp114.xml><?xml version="1.0" encoding="utf-8"?>
<formControlPr xmlns="http://schemas.microsoft.com/office/spreadsheetml/2009/9/main" objectType="CheckBox" fmlaLink="$AF$24" lockText="1" noThreeD="1"/>
</file>

<file path=xl/ctrlProps/ctrlProp115.xml><?xml version="1.0" encoding="utf-8"?>
<formControlPr xmlns="http://schemas.microsoft.com/office/spreadsheetml/2009/9/main" objectType="CheckBox" fmlaLink="$AG$24" lockText="1" noThreeD="1"/>
</file>

<file path=xl/ctrlProps/ctrlProp116.xml><?xml version="1.0" encoding="utf-8"?>
<formControlPr xmlns="http://schemas.microsoft.com/office/spreadsheetml/2009/9/main" objectType="CheckBox" fmlaLink="$AH$24" lockText="1" noThreeD="1"/>
</file>

<file path=xl/ctrlProps/ctrlProp117.xml><?xml version="1.0" encoding="utf-8"?>
<formControlPr xmlns="http://schemas.microsoft.com/office/spreadsheetml/2009/9/main" objectType="CheckBox" fmlaLink="$AI$24" lockText="1" noThreeD="1"/>
</file>

<file path=xl/ctrlProps/ctrlProp118.xml><?xml version="1.0" encoding="utf-8"?>
<formControlPr xmlns="http://schemas.microsoft.com/office/spreadsheetml/2009/9/main" objectType="CheckBox" fmlaLink="$AJ$24" lockText="1" noThreeD="1"/>
</file>

<file path=xl/ctrlProps/ctrlProp119.xml><?xml version="1.0" encoding="utf-8"?>
<formControlPr xmlns="http://schemas.microsoft.com/office/spreadsheetml/2009/9/main" objectType="CheckBox" fmlaLink="$AK$24" lockText="1" noThreeD="1"/>
</file>

<file path=xl/ctrlProps/ctrlProp12.xml><?xml version="1.0" encoding="utf-8"?>
<formControlPr xmlns="http://schemas.microsoft.com/office/spreadsheetml/2009/9/main" objectType="CheckBox" fmlaLink="N20" noThreeD="1"/>
</file>

<file path=xl/ctrlProps/ctrlProp120.xml><?xml version="1.0" encoding="utf-8"?>
<formControlPr xmlns="http://schemas.microsoft.com/office/spreadsheetml/2009/9/main" objectType="CheckBox" fmlaLink="$AL$24" lockText="1" noThreeD="1"/>
</file>

<file path=xl/ctrlProps/ctrlProp121.xml><?xml version="1.0" encoding="utf-8"?>
<formControlPr xmlns="http://schemas.microsoft.com/office/spreadsheetml/2009/9/main" objectType="CheckBox" fmlaLink="$AM$24" lockText="1" noThreeD="1"/>
</file>

<file path=xl/ctrlProps/ctrlProp122.xml><?xml version="1.0" encoding="utf-8"?>
<formControlPr xmlns="http://schemas.microsoft.com/office/spreadsheetml/2009/9/main" objectType="CheckBox" fmlaLink="$AN$24" lockText="1" noThreeD="1"/>
</file>

<file path=xl/ctrlProps/ctrlProp123.xml><?xml version="1.0" encoding="utf-8"?>
<formControlPr xmlns="http://schemas.microsoft.com/office/spreadsheetml/2009/9/main" objectType="CheckBox" fmlaLink="$AE$25" lockText="1" noThreeD="1"/>
</file>

<file path=xl/ctrlProps/ctrlProp124.xml><?xml version="1.0" encoding="utf-8"?>
<formControlPr xmlns="http://schemas.microsoft.com/office/spreadsheetml/2009/9/main" objectType="CheckBox" fmlaLink="$AF$25" lockText="1" noThreeD="1"/>
</file>

<file path=xl/ctrlProps/ctrlProp125.xml><?xml version="1.0" encoding="utf-8"?>
<formControlPr xmlns="http://schemas.microsoft.com/office/spreadsheetml/2009/9/main" objectType="CheckBox" fmlaLink="$AG$25" lockText="1" noThreeD="1"/>
</file>

<file path=xl/ctrlProps/ctrlProp126.xml><?xml version="1.0" encoding="utf-8"?>
<formControlPr xmlns="http://schemas.microsoft.com/office/spreadsheetml/2009/9/main" objectType="CheckBox" fmlaLink="$AH$25" lockText="1" noThreeD="1"/>
</file>

<file path=xl/ctrlProps/ctrlProp127.xml><?xml version="1.0" encoding="utf-8"?>
<formControlPr xmlns="http://schemas.microsoft.com/office/spreadsheetml/2009/9/main" objectType="CheckBox" fmlaLink="$AI$25" lockText="1" noThreeD="1"/>
</file>

<file path=xl/ctrlProps/ctrlProp128.xml><?xml version="1.0" encoding="utf-8"?>
<formControlPr xmlns="http://schemas.microsoft.com/office/spreadsheetml/2009/9/main" objectType="CheckBox" fmlaLink="$AJ$25" lockText="1" noThreeD="1"/>
</file>

<file path=xl/ctrlProps/ctrlProp129.xml><?xml version="1.0" encoding="utf-8"?>
<formControlPr xmlns="http://schemas.microsoft.com/office/spreadsheetml/2009/9/main" objectType="CheckBox" fmlaLink="$AK$25" lockText="1" noThreeD="1"/>
</file>

<file path=xl/ctrlProps/ctrlProp13.xml><?xml version="1.0" encoding="utf-8"?>
<formControlPr xmlns="http://schemas.microsoft.com/office/spreadsheetml/2009/9/main" objectType="CheckBox" fmlaLink="N22" noThreeD="1"/>
</file>

<file path=xl/ctrlProps/ctrlProp130.xml><?xml version="1.0" encoding="utf-8"?>
<formControlPr xmlns="http://schemas.microsoft.com/office/spreadsheetml/2009/9/main" objectType="CheckBox" fmlaLink="$AL$25" lockText="1" noThreeD="1"/>
</file>

<file path=xl/ctrlProps/ctrlProp131.xml><?xml version="1.0" encoding="utf-8"?>
<formControlPr xmlns="http://schemas.microsoft.com/office/spreadsheetml/2009/9/main" objectType="CheckBox" fmlaLink="$AM$25" lockText="1" noThreeD="1"/>
</file>

<file path=xl/ctrlProps/ctrlProp132.xml><?xml version="1.0" encoding="utf-8"?>
<formControlPr xmlns="http://schemas.microsoft.com/office/spreadsheetml/2009/9/main" objectType="CheckBox" fmlaLink="$AN$25" lockText="1" noThreeD="1"/>
</file>

<file path=xl/ctrlProps/ctrlProp133.xml><?xml version="1.0" encoding="utf-8"?>
<formControlPr xmlns="http://schemas.microsoft.com/office/spreadsheetml/2009/9/main" objectType="CheckBox" fmlaLink="$AE$26" lockText="1" noThreeD="1"/>
</file>

<file path=xl/ctrlProps/ctrlProp134.xml><?xml version="1.0" encoding="utf-8"?>
<formControlPr xmlns="http://schemas.microsoft.com/office/spreadsheetml/2009/9/main" objectType="CheckBox" fmlaLink="$AF$26" lockText="1" noThreeD="1"/>
</file>

<file path=xl/ctrlProps/ctrlProp135.xml><?xml version="1.0" encoding="utf-8"?>
<formControlPr xmlns="http://schemas.microsoft.com/office/spreadsheetml/2009/9/main" objectType="CheckBox" fmlaLink="$AG$26" lockText="1" noThreeD="1"/>
</file>

<file path=xl/ctrlProps/ctrlProp136.xml><?xml version="1.0" encoding="utf-8"?>
<formControlPr xmlns="http://schemas.microsoft.com/office/spreadsheetml/2009/9/main" objectType="CheckBox" fmlaLink="$AH$26" lockText="1" noThreeD="1"/>
</file>

<file path=xl/ctrlProps/ctrlProp137.xml><?xml version="1.0" encoding="utf-8"?>
<formControlPr xmlns="http://schemas.microsoft.com/office/spreadsheetml/2009/9/main" objectType="CheckBox" fmlaLink="$AI$26" lockText="1" noThreeD="1"/>
</file>

<file path=xl/ctrlProps/ctrlProp138.xml><?xml version="1.0" encoding="utf-8"?>
<formControlPr xmlns="http://schemas.microsoft.com/office/spreadsheetml/2009/9/main" objectType="CheckBox" fmlaLink="$AJ$26" lockText="1" noThreeD="1"/>
</file>

<file path=xl/ctrlProps/ctrlProp139.xml><?xml version="1.0" encoding="utf-8"?>
<formControlPr xmlns="http://schemas.microsoft.com/office/spreadsheetml/2009/9/main" objectType="CheckBox" fmlaLink="$AK$26" lockText="1" noThreeD="1"/>
</file>

<file path=xl/ctrlProps/ctrlProp14.xml><?xml version="1.0" encoding="utf-8"?>
<formControlPr xmlns="http://schemas.microsoft.com/office/spreadsheetml/2009/9/main" objectType="CheckBox" fmlaLink="N24" lockText="1" noThreeD="1"/>
</file>

<file path=xl/ctrlProps/ctrlProp140.xml><?xml version="1.0" encoding="utf-8"?>
<formControlPr xmlns="http://schemas.microsoft.com/office/spreadsheetml/2009/9/main" objectType="CheckBox" fmlaLink="$AL$26" lockText="1" noThreeD="1"/>
</file>

<file path=xl/ctrlProps/ctrlProp141.xml><?xml version="1.0" encoding="utf-8"?>
<formControlPr xmlns="http://schemas.microsoft.com/office/spreadsheetml/2009/9/main" objectType="CheckBox" fmlaLink="$AM$26" lockText="1" noThreeD="1"/>
</file>

<file path=xl/ctrlProps/ctrlProp142.xml><?xml version="1.0" encoding="utf-8"?>
<formControlPr xmlns="http://schemas.microsoft.com/office/spreadsheetml/2009/9/main" objectType="CheckBox" fmlaLink="$AN$26" lockText="1" noThreeD="1"/>
</file>

<file path=xl/ctrlProps/ctrlProp143.xml><?xml version="1.0" encoding="utf-8"?>
<formControlPr xmlns="http://schemas.microsoft.com/office/spreadsheetml/2009/9/main" objectType="CheckBox" fmlaLink="$AE$27" lockText="1" noThreeD="1"/>
</file>

<file path=xl/ctrlProps/ctrlProp144.xml><?xml version="1.0" encoding="utf-8"?>
<formControlPr xmlns="http://schemas.microsoft.com/office/spreadsheetml/2009/9/main" objectType="CheckBox" fmlaLink="$AF$27" lockText="1" noThreeD="1"/>
</file>

<file path=xl/ctrlProps/ctrlProp145.xml><?xml version="1.0" encoding="utf-8"?>
<formControlPr xmlns="http://schemas.microsoft.com/office/spreadsheetml/2009/9/main" objectType="CheckBox" fmlaLink="$AG$27" lockText="1" noThreeD="1"/>
</file>

<file path=xl/ctrlProps/ctrlProp146.xml><?xml version="1.0" encoding="utf-8"?>
<formControlPr xmlns="http://schemas.microsoft.com/office/spreadsheetml/2009/9/main" objectType="CheckBox" fmlaLink="$AH$27" lockText="1" noThreeD="1"/>
</file>

<file path=xl/ctrlProps/ctrlProp147.xml><?xml version="1.0" encoding="utf-8"?>
<formControlPr xmlns="http://schemas.microsoft.com/office/spreadsheetml/2009/9/main" objectType="CheckBox" fmlaLink="$AI$27" lockText="1" noThreeD="1"/>
</file>

<file path=xl/ctrlProps/ctrlProp148.xml><?xml version="1.0" encoding="utf-8"?>
<formControlPr xmlns="http://schemas.microsoft.com/office/spreadsheetml/2009/9/main" objectType="CheckBox" fmlaLink="$AJ$27" lockText="1" noThreeD="1"/>
</file>

<file path=xl/ctrlProps/ctrlProp149.xml><?xml version="1.0" encoding="utf-8"?>
<formControlPr xmlns="http://schemas.microsoft.com/office/spreadsheetml/2009/9/main" objectType="CheckBox" fmlaLink="$AK$27" lockText="1" noThreeD="1"/>
</file>

<file path=xl/ctrlProps/ctrlProp15.xml><?xml version="1.0" encoding="utf-8"?>
<formControlPr xmlns="http://schemas.microsoft.com/office/spreadsheetml/2009/9/main" objectType="CheckBox" checked="Checked" fmlaLink="N40" noThreeD="1"/>
</file>

<file path=xl/ctrlProps/ctrlProp150.xml><?xml version="1.0" encoding="utf-8"?>
<formControlPr xmlns="http://schemas.microsoft.com/office/spreadsheetml/2009/9/main" objectType="CheckBox" fmlaLink="$AL$27" lockText="1" noThreeD="1"/>
</file>

<file path=xl/ctrlProps/ctrlProp151.xml><?xml version="1.0" encoding="utf-8"?>
<formControlPr xmlns="http://schemas.microsoft.com/office/spreadsheetml/2009/9/main" objectType="CheckBox" fmlaLink="$AM$27" lockText="1" noThreeD="1"/>
</file>

<file path=xl/ctrlProps/ctrlProp152.xml><?xml version="1.0" encoding="utf-8"?>
<formControlPr xmlns="http://schemas.microsoft.com/office/spreadsheetml/2009/9/main" objectType="CheckBox" fmlaLink="$AN$27" lockText="1" noThreeD="1"/>
</file>

<file path=xl/ctrlProps/ctrlProp153.xml><?xml version="1.0" encoding="utf-8"?>
<formControlPr xmlns="http://schemas.microsoft.com/office/spreadsheetml/2009/9/main" objectType="CheckBox" fmlaLink="$AE$28" lockText="1" noThreeD="1"/>
</file>

<file path=xl/ctrlProps/ctrlProp154.xml><?xml version="1.0" encoding="utf-8"?>
<formControlPr xmlns="http://schemas.microsoft.com/office/spreadsheetml/2009/9/main" objectType="CheckBox" fmlaLink="$AF$28" lockText="1" noThreeD="1"/>
</file>

<file path=xl/ctrlProps/ctrlProp155.xml><?xml version="1.0" encoding="utf-8"?>
<formControlPr xmlns="http://schemas.microsoft.com/office/spreadsheetml/2009/9/main" objectType="CheckBox" fmlaLink="$AG$28" lockText="1" noThreeD="1"/>
</file>

<file path=xl/ctrlProps/ctrlProp156.xml><?xml version="1.0" encoding="utf-8"?>
<formControlPr xmlns="http://schemas.microsoft.com/office/spreadsheetml/2009/9/main" objectType="CheckBox" fmlaLink="$AH$28" lockText="1" noThreeD="1"/>
</file>

<file path=xl/ctrlProps/ctrlProp157.xml><?xml version="1.0" encoding="utf-8"?>
<formControlPr xmlns="http://schemas.microsoft.com/office/spreadsheetml/2009/9/main" objectType="CheckBox" fmlaLink="$AI$28" lockText="1" noThreeD="1"/>
</file>

<file path=xl/ctrlProps/ctrlProp158.xml><?xml version="1.0" encoding="utf-8"?>
<formControlPr xmlns="http://schemas.microsoft.com/office/spreadsheetml/2009/9/main" objectType="CheckBox" fmlaLink="$AJ$28" lockText="1" noThreeD="1"/>
</file>

<file path=xl/ctrlProps/ctrlProp159.xml><?xml version="1.0" encoding="utf-8"?>
<formControlPr xmlns="http://schemas.microsoft.com/office/spreadsheetml/2009/9/main" objectType="CheckBox" fmlaLink="$AK$28" lockText="1" noThreeD="1"/>
</file>

<file path=xl/ctrlProps/ctrlProp16.xml><?xml version="1.0" encoding="utf-8"?>
<formControlPr xmlns="http://schemas.microsoft.com/office/spreadsheetml/2009/9/main" objectType="CheckBox" fmlaLink="N42" noThreeD="1"/>
</file>

<file path=xl/ctrlProps/ctrlProp160.xml><?xml version="1.0" encoding="utf-8"?>
<formControlPr xmlns="http://schemas.microsoft.com/office/spreadsheetml/2009/9/main" objectType="CheckBox" fmlaLink="$AL$28" lockText="1" noThreeD="1"/>
</file>

<file path=xl/ctrlProps/ctrlProp161.xml><?xml version="1.0" encoding="utf-8"?>
<formControlPr xmlns="http://schemas.microsoft.com/office/spreadsheetml/2009/9/main" objectType="CheckBox" fmlaLink="$AM$28" lockText="1" noThreeD="1"/>
</file>

<file path=xl/ctrlProps/ctrlProp162.xml><?xml version="1.0" encoding="utf-8"?>
<formControlPr xmlns="http://schemas.microsoft.com/office/spreadsheetml/2009/9/main" objectType="CheckBox" fmlaLink="$AN$28" lockText="1" noThreeD="1"/>
</file>

<file path=xl/ctrlProps/ctrlProp163.xml><?xml version="1.0" encoding="utf-8"?>
<formControlPr xmlns="http://schemas.microsoft.com/office/spreadsheetml/2009/9/main" objectType="CheckBox" fmlaLink="$AE$29" lockText="1" noThreeD="1"/>
</file>

<file path=xl/ctrlProps/ctrlProp164.xml><?xml version="1.0" encoding="utf-8"?>
<formControlPr xmlns="http://schemas.microsoft.com/office/spreadsheetml/2009/9/main" objectType="CheckBox" fmlaLink="$AF$29" lockText="1" noThreeD="1"/>
</file>

<file path=xl/ctrlProps/ctrlProp165.xml><?xml version="1.0" encoding="utf-8"?>
<formControlPr xmlns="http://schemas.microsoft.com/office/spreadsheetml/2009/9/main" objectType="CheckBox" fmlaLink="$AG$29" lockText="1" noThreeD="1"/>
</file>

<file path=xl/ctrlProps/ctrlProp166.xml><?xml version="1.0" encoding="utf-8"?>
<formControlPr xmlns="http://schemas.microsoft.com/office/spreadsheetml/2009/9/main" objectType="CheckBox" fmlaLink="$AH$29" lockText="1" noThreeD="1"/>
</file>

<file path=xl/ctrlProps/ctrlProp167.xml><?xml version="1.0" encoding="utf-8"?>
<formControlPr xmlns="http://schemas.microsoft.com/office/spreadsheetml/2009/9/main" objectType="CheckBox" fmlaLink="$AI$29" lockText="1" noThreeD="1"/>
</file>

<file path=xl/ctrlProps/ctrlProp168.xml><?xml version="1.0" encoding="utf-8"?>
<formControlPr xmlns="http://schemas.microsoft.com/office/spreadsheetml/2009/9/main" objectType="CheckBox" fmlaLink="$AJ$29" lockText="1" noThreeD="1"/>
</file>

<file path=xl/ctrlProps/ctrlProp169.xml><?xml version="1.0" encoding="utf-8"?>
<formControlPr xmlns="http://schemas.microsoft.com/office/spreadsheetml/2009/9/main" objectType="CheckBox" fmlaLink="$AK$29" lockText="1" noThreeD="1"/>
</file>

<file path=xl/ctrlProps/ctrlProp17.xml><?xml version="1.0" encoding="utf-8"?>
<formControlPr xmlns="http://schemas.microsoft.com/office/spreadsheetml/2009/9/main" objectType="CheckBox" fmlaLink="N44" noThreeD="1"/>
</file>

<file path=xl/ctrlProps/ctrlProp170.xml><?xml version="1.0" encoding="utf-8"?>
<formControlPr xmlns="http://schemas.microsoft.com/office/spreadsheetml/2009/9/main" objectType="CheckBox" fmlaLink="$AL$29" lockText="1" noThreeD="1"/>
</file>

<file path=xl/ctrlProps/ctrlProp171.xml><?xml version="1.0" encoding="utf-8"?>
<formControlPr xmlns="http://schemas.microsoft.com/office/spreadsheetml/2009/9/main" objectType="CheckBox" fmlaLink="$AM$29" lockText="1" noThreeD="1"/>
</file>

<file path=xl/ctrlProps/ctrlProp172.xml><?xml version="1.0" encoding="utf-8"?>
<formControlPr xmlns="http://schemas.microsoft.com/office/spreadsheetml/2009/9/main" objectType="CheckBox" fmlaLink="$AN$29" lockText="1" noThreeD="1"/>
</file>

<file path=xl/ctrlProps/ctrlProp173.xml><?xml version="1.0" encoding="utf-8"?>
<formControlPr xmlns="http://schemas.microsoft.com/office/spreadsheetml/2009/9/main" objectType="CheckBox" fmlaLink="$AE$30" lockText="1" noThreeD="1"/>
</file>

<file path=xl/ctrlProps/ctrlProp174.xml><?xml version="1.0" encoding="utf-8"?>
<formControlPr xmlns="http://schemas.microsoft.com/office/spreadsheetml/2009/9/main" objectType="CheckBox" fmlaLink="$AF$30" lockText="1" noThreeD="1"/>
</file>

<file path=xl/ctrlProps/ctrlProp175.xml><?xml version="1.0" encoding="utf-8"?>
<formControlPr xmlns="http://schemas.microsoft.com/office/spreadsheetml/2009/9/main" objectType="CheckBox" fmlaLink="$AG$30" lockText="1" noThreeD="1"/>
</file>

<file path=xl/ctrlProps/ctrlProp176.xml><?xml version="1.0" encoding="utf-8"?>
<formControlPr xmlns="http://schemas.microsoft.com/office/spreadsheetml/2009/9/main" objectType="CheckBox" fmlaLink="$AH$30" lockText="1" noThreeD="1"/>
</file>

<file path=xl/ctrlProps/ctrlProp177.xml><?xml version="1.0" encoding="utf-8"?>
<formControlPr xmlns="http://schemas.microsoft.com/office/spreadsheetml/2009/9/main" objectType="CheckBox" fmlaLink="$AI$30" lockText="1" noThreeD="1"/>
</file>

<file path=xl/ctrlProps/ctrlProp178.xml><?xml version="1.0" encoding="utf-8"?>
<formControlPr xmlns="http://schemas.microsoft.com/office/spreadsheetml/2009/9/main" objectType="CheckBox" fmlaLink="$AJ$30" lockText="1" noThreeD="1"/>
</file>

<file path=xl/ctrlProps/ctrlProp179.xml><?xml version="1.0" encoding="utf-8"?>
<formControlPr xmlns="http://schemas.microsoft.com/office/spreadsheetml/2009/9/main" objectType="CheckBox" fmlaLink="$AK$30" lockText="1" noThreeD="1"/>
</file>

<file path=xl/ctrlProps/ctrlProp18.xml><?xml version="1.0" encoding="utf-8"?>
<formControlPr xmlns="http://schemas.microsoft.com/office/spreadsheetml/2009/9/main" objectType="CheckBox" fmlaLink="N46" noThreeD="1"/>
</file>

<file path=xl/ctrlProps/ctrlProp180.xml><?xml version="1.0" encoding="utf-8"?>
<formControlPr xmlns="http://schemas.microsoft.com/office/spreadsheetml/2009/9/main" objectType="CheckBox" fmlaLink="$AL$30" lockText="1" noThreeD="1"/>
</file>

<file path=xl/ctrlProps/ctrlProp181.xml><?xml version="1.0" encoding="utf-8"?>
<formControlPr xmlns="http://schemas.microsoft.com/office/spreadsheetml/2009/9/main" objectType="CheckBox" fmlaLink="$AM$30" lockText="1" noThreeD="1"/>
</file>

<file path=xl/ctrlProps/ctrlProp182.xml><?xml version="1.0" encoding="utf-8"?>
<formControlPr xmlns="http://schemas.microsoft.com/office/spreadsheetml/2009/9/main" objectType="CheckBox" fmlaLink="$AN$30" lockText="1" noThreeD="1"/>
</file>

<file path=xl/ctrlProps/ctrlProp183.xml><?xml version="1.0" encoding="utf-8"?>
<formControlPr xmlns="http://schemas.microsoft.com/office/spreadsheetml/2009/9/main" objectType="CheckBox" fmlaLink="$AE$31" lockText="1" noThreeD="1"/>
</file>

<file path=xl/ctrlProps/ctrlProp184.xml><?xml version="1.0" encoding="utf-8"?>
<formControlPr xmlns="http://schemas.microsoft.com/office/spreadsheetml/2009/9/main" objectType="CheckBox" fmlaLink="$AF$31" lockText="1" noThreeD="1"/>
</file>

<file path=xl/ctrlProps/ctrlProp185.xml><?xml version="1.0" encoding="utf-8"?>
<formControlPr xmlns="http://schemas.microsoft.com/office/spreadsheetml/2009/9/main" objectType="CheckBox" fmlaLink="$AG$31" lockText="1" noThreeD="1"/>
</file>

<file path=xl/ctrlProps/ctrlProp186.xml><?xml version="1.0" encoding="utf-8"?>
<formControlPr xmlns="http://schemas.microsoft.com/office/spreadsheetml/2009/9/main" objectType="CheckBox" fmlaLink="$AH$31" lockText="1" noThreeD="1"/>
</file>

<file path=xl/ctrlProps/ctrlProp187.xml><?xml version="1.0" encoding="utf-8"?>
<formControlPr xmlns="http://schemas.microsoft.com/office/spreadsheetml/2009/9/main" objectType="CheckBox" fmlaLink="$AI$31" lockText="1" noThreeD="1"/>
</file>

<file path=xl/ctrlProps/ctrlProp188.xml><?xml version="1.0" encoding="utf-8"?>
<formControlPr xmlns="http://schemas.microsoft.com/office/spreadsheetml/2009/9/main" objectType="CheckBox" fmlaLink="$AJ$31" lockText="1" noThreeD="1"/>
</file>

<file path=xl/ctrlProps/ctrlProp189.xml><?xml version="1.0" encoding="utf-8"?>
<formControlPr xmlns="http://schemas.microsoft.com/office/spreadsheetml/2009/9/main" objectType="CheckBox" fmlaLink="$AK$31" lockText="1" noThreeD="1"/>
</file>

<file path=xl/ctrlProps/ctrlProp19.xml><?xml version="1.0" encoding="utf-8"?>
<formControlPr xmlns="http://schemas.microsoft.com/office/spreadsheetml/2009/9/main" objectType="CheckBox" fmlaLink="N50" noThreeD="1"/>
</file>

<file path=xl/ctrlProps/ctrlProp190.xml><?xml version="1.0" encoding="utf-8"?>
<formControlPr xmlns="http://schemas.microsoft.com/office/spreadsheetml/2009/9/main" objectType="CheckBox" fmlaLink="$AL$31" lockText="1" noThreeD="1"/>
</file>

<file path=xl/ctrlProps/ctrlProp191.xml><?xml version="1.0" encoding="utf-8"?>
<formControlPr xmlns="http://schemas.microsoft.com/office/spreadsheetml/2009/9/main" objectType="CheckBox" fmlaLink="$AM$31" lockText="1" noThreeD="1"/>
</file>

<file path=xl/ctrlProps/ctrlProp192.xml><?xml version="1.0" encoding="utf-8"?>
<formControlPr xmlns="http://schemas.microsoft.com/office/spreadsheetml/2009/9/main" objectType="CheckBox" fmlaLink="$AN$31" lockText="1" noThreeD="1"/>
</file>

<file path=xl/ctrlProps/ctrlProp193.xml><?xml version="1.0" encoding="utf-8"?>
<formControlPr xmlns="http://schemas.microsoft.com/office/spreadsheetml/2009/9/main" objectType="CheckBox" fmlaLink="$AE$32" lockText="1" noThreeD="1"/>
</file>

<file path=xl/ctrlProps/ctrlProp194.xml><?xml version="1.0" encoding="utf-8"?>
<formControlPr xmlns="http://schemas.microsoft.com/office/spreadsheetml/2009/9/main" objectType="CheckBox" fmlaLink="$AF$32" lockText="1" noThreeD="1"/>
</file>

<file path=xl/ctrlProps/ctrlProp195.xml><?xml version="1.0" encoding="utf-8"?>
<formControlPr xmlns="http://schemas.microsoft.com/office/spreadsheetml/2009/9/main" objectType="CheckBox" fmlaLink="$AG$32" lockText="1" noThreeD="1"/>
</file>

<file path=xl/ctrlProps/ctrlProp196.xml><?xml version="1.0" encoding="utf-8"?>
<formControlPr xmlns="http://schemas.microsoft.com/office/spreadsheetml/2009/9/main" objectType="CheckBox" fmlaLink="$AH$32" lockText="1" noThreeD="1"/>
</file>

<file path=xl/ctrlProps/ctrlProp197.xml><?xml version="1.0" encoding="utf-8"?>
<formControlPr xmlns="http://schemas.microsoft.com/office/spreadsheetml/2009/9/main" objectType="CheckBox" fmlaLink="$AI$32" lockText="1" noThreeD="1"/>
</file>

<file path=xl/ctrlProps/ctrlProp198.xml><?xml version="1.0" encoding="utf-8"?>
<formControlPr xmlns="http://schemas.microsoft.com/office/spreadsheetml/2009/9/main" objectType="CheckBox" fmlaLink="$AI$32" lockText="1" noThreeD="1"/>
</file>

<file path=xl/ctrlProps/ctrlProp199.xml><?xml version="1.0" encoding="utf-8"?>
<formControlPr xmlns="http://schemas.microsoft.com/office/spreadsheetml/2009/9/main" objectType="CheckBox" fmlaLink="$AK$32" lockText="1" noThreeD="1"/>
</file>

<file path=xl/ctrlProps/ctrlProp2.xml><?xml version="1.0" encoding="utf-8"?>
<formControlPr xmlns="http://schemas.microsoft.com/office/spreadsheetml/2009/9/main" objectType="CheckBox" fmlaLink="N30" noThreeD="1"/>
</file>

<file path=xl/ctrlProps/ctrlProp20.xml><?xml version="1.0" encoding="utf-8"?>
<formControlPr xmlns="http://schemas.microsoft.com/office/spreadsheetml/2009/9/main" objectType="CheckBox" fmlaLink="N52" noThreeD="1"/>
</file>

<file path=xl/ctrlProps/ctrlProp200.xml><?xml version="1.0" encoding="utf-8"?>
<formControlPr xmlns="http://schemas.microsoft.com/office/spreadsheetml/2009/9/main" objectType="CheckBox" fmlaLink="$AL$32" lockText="1" noThreeD="1"/>
</file>

<file path=xl/ctrlProps/ctrlProp201.xml><?xml version="1.0" encoding="utf-8"?>
<formControlPr xmlns="http://schemas.microsoft.com/office/spreadsheetml/2009/9/main" objectType="CheckBox" fmlaLink="$AM$32" lockText="1" noThreeD="1"/>
</file>

<file path=xl/ctrlProps/ctrlProp202.xml><?xml version="1.0" encoding="utf-8"?>
<formControlPr xmlns="http://schemas.microsoft.com/office/spreadsheetml/2009/9/main" objectType="CheckBox" fmlaLink="$AN$32" lockText="1" noThreeD="1"/>
</file>

<file path=xl/ctrlProps/ctrlProp203.xml><?xml version="1.0" encoding="utf-8"?>
<formControlPr xmlns="http://schemas.microsoft.com/office/spreadsheetml/2009/9/main" objectType="CheckBox" fmlaLink="$AE$33" lockText="1" noThreeD="1"/>
</file>

<file path=xl/ctrlProps/ctrlProp204.xml><?xml version="1.0" encoding="utf-8"?>
<formControlPr xmlns="http://schemas.microsoft.com/office/spreadsheetml/2009/9/main" objectType="CheckBox" fmlaLink="$AF$33" lockText="1" noThreeD="1"/>
</file>

<file path=xl/ctrlProps/ctrlProp205.xml><?xml version="1.0" encoding="utf-8"?>
<formControlPr xmlns="http://schemas.microsoft.com/office/spreadsheetml/2009/9/main" objectType="CheckBox" fmlaLink="$AG$33" lockText="1" noThreeD="1"/>
</file>

<file path=xl/ctrlProps/ctrlProp206.xml><?xml version="1.0" encoding="utf-8"?>
<formControlPr xmlns="http://schemas.microsoft.com/office/spreadsheetml/2009/9/main" objectType="CheckBox" fmlaLink="$AH$33" lockText="1" noThreeD="1"/>
</file>

<file path=xl/ctrlProps/ctrlProp207.xml><?xml version="1.0" encoding="utf-8"?>
<formControlPr xmlns="http://schemas.microsoft.com/office/spreadsheetml/2009/9/main" objectType="CheckBox" fmlaLink="$AI$33" lockText="1" noThreeD="1"/>
</file>

<file path=xl/ctrlProps/ctrlProp208.xml><?xml version="1.0" encoding="utf-8"?>
<formControlPr xmlns="http://schemas.microsoft.com/office/spreadsheetml/2009/9/main" objectType="CheckBox" fmlaLink="$AJ$33" lockText="1" noThreeD="1"/>
</file>

<file path=xl/ctrlProps/ctrlProp209.xml><?xml version="1.0" encoding="utf-8"?>
<formControlPr xmlns="http://schemas.microsoft.com/office/spreadsheetml/2009/9/main" objectType="CheckBox" fmlaLink="$AK$33" lockText="1" noThreeD="1"/>
</file>

<file path=xl/ctrlProps/ctrlProp21.xml><?xml version="1.0" encoding="utf-8"?>
<formControlPr xmlns="http://schemas.microsoft.com/office/spreadsheetml/2009/9/main" objectType="CheckBox" fmlaLink="N54" noThreeD="1"/>
</file>

<file path=xl/ctrlProps/ctrlProp210.xml><?xml version="1.0" encoding="utf-8"?>
<formControlPr xmlns="http://schemas.microsoft.com/office/spreadsheetml/2009/9/main" objectType="CheckBox" fmlaLink="$AL$33" lockText="1" noThreeD="1"/>
</file>

<file path=xl/ctrlProps/ctrlProp211.xml><?xml version="1.0" encoding="utf-8"?>
<formControlPr xmlns="http://schemas.microsoft.com/office/spreadsheetml/2009/9/main" objectType="CheckBox" fmlaLink="$AM$33" lockText="1" noThreeD="1"/>
</file>

<file path=xl/ctrlProps/ctrlProp212.xml><?xml version="1.0" encoding="utf-8"?>
<formControlPr xmlns="http://schemas.microsoft.com/office/spreadsheetml/2009/9/main" objectType="CheckBox" fmlaLink="$AN$33" lockText="1" noThreeD="1"/>
</file>

<file path=xl/ctrlProps/ctrlProp213.xml><?xml version="1.0" encoding="utf-8"?>
<formControlPr xmlns="http://schemas.microsoft.com/office/spreadsheetml/2009/9/main" objectType="CheckBox" fmlaLink="$AE$34" lockText="1" noThreeD="1"/>
</file>

<file path=xl/ctrlProps/ctrlProp214.xml><?xml version="1.0" encoding="utf-8"?>
<formControlPr xmlns="http://schemas.microsoft.com/office/spreadsheetml/2009/9/main" objectType="CheckBox" fmlaLink="$AF$34" lockText="1" noThreeD="1"/>
</file>

<file path=xl/ctrlProps/ctrlProp215.xml><?xml version="1.0" encoding="utf-8"?>
<formControlPr xmlns="http://schemas.microsoft.com/office/spreadsheetml/2009/9/main" objectType="CheckBox" fmlaLink="$AG$34" lockText="1" noThreeD="1"/>
</file>

<file path=xl/ctrlProps/ctrlProp216.xml><?xml version="1.0" encoding="utf-8"?>
<formControlPr xmlns="http://schemas.microsoft.com/office/spreadsheetml/2009/9/main" objectType="CheckBox" fmlaLink="$AH$34" lockText="1" noThreeD="1"/>
</file>

<file path=xl/ctrlProps/ctrlProp217.xml><?xml version="1.0" encoding="utf-8"?>
<formControlPr xmlns="http://schemas.microsoft.com/office/spreadsheetml/2009/9/main" objectType="CheckBox" fmlaLink="$AI$34" lockText="1" noThreeD="1"/>
</file>

<file path=xl/ctrlProps/ctrlProp218.xml><?xml version="1.0" encoding="utf-8"?>
<formControlPr xmlns="http://schemas.microsoft.com/office/spreadsheetml/2009/9/main" objectType="CheckBox" fmlaLink="$AJ$34" lockText="1" noThreeD="1"/>
</file>

<file path=xl/ctrlProps/ctrlProp219.xml><?xml version="1.0" encoding="utf-8"?>
<formControlPr xmlns="http://schemas.microsoft.com/office/spreadsheetml/2009/9/main" objectType="CheckBox" fmlaLink="$AK$34" lockText="1" noThreeD="1"/>
</file>

<file path=xl/ctrlProps/ctrlProp22.xml><?xml version="1.0" encoding="utf-8"?>
<formControlPr xmlns="http://schemas.microsoft.com/office/spreadsheetml/2009/9/main" objectType="CheckBox" fmlaLink="N56" noThreeD="1"/>
</file>

<file path=xl/ctrlProps/ctrlProp220.xml><?xml version="1.0" encoding="utf-8"?>
<formControlPr xmlns="http://schemas.microsoft.com/office/spreadsheetml/2009/9/main" objectType="CheckBox" fmlaLink="$AL$34" lockText="1" noThreeD="1"/>
</file>

<file path=xl/ctrlProps/ctrlProp221.xml><?xml version="1.0" encoding="utf-8"?>
<formControlPr xmlns="http://schemas.microsoft.com/office/spreadsheetml/2009/9/main" objectType="CheckBox" fmlaLink="$AM$34" lockText="1" noThreeD="1"/>
</file>

<file path=xl/ctrlProps/ctrlProp222.xml><?xml version="1.0" encoding="utf-8"?>
<formControlPr xmlns="http://schemas.microsoft.com/office/spreadsheetml/2009/9/main" objectType="CheckBox" fmlaLink="$AN$34" lockText="1" noThreeD="1"/>
</file>

<file path=xl/ctrlProps/ctrlProp223.xml><?xml version="1.0" encoding="utf-8"?>
<formControlPr xmlns="http://schemas.microsoft.com/office/spreadsheetml/2009/9/main" objectType="CheckBox" fmlaLink="$AE$35" lockText="1" noThreeD="1"/>
</file>

<file path=xl/ctrlProps/ctrlProp224.xml><?xml version="1.0" encoding="utf-8"?>
<formControlPr xmlns="http://schemas.microsoft.com/office/spreadsheetml/2009/9/main" objectType="CheckBox" fmlaLink="$AF$35" lockText="1" noThreeD="1"/>
</file>

<file path=xl/ctrlProps/ctrlProp225.xml><?xml version="1.0" encoding="utf-8"?>
<formControlPr xmlns="http://schemas.microsoft.com/office/spreadsheetml/2009/9/main" objectType="CheckBox" fmlaLink="$AG$35" lockText="1" noThreeD="1"/>
</file>

<file path=xl/ctrlProps/ctrlProp226.xml><?xml version="1.0" encoding="utf-8"?>
<formControlPr xmlns="http://schemas.microsoft.com/office/spreadsheetml/2009/9/main" objectType="CheckBox" fmlaLink="$AH$35" lockText="1" noThreeD="1"/>
</file>

<file path=xl/ctrlProps/ctrlProp227.xml><?xml version="1.0" encoding="utf-8"?>
<formControlPr xmlns="http://schemas.microsoft.com/office/spreadsheetml/2009/9/main" objectType="CheckBox" fmlaLink="$AI$35" lockText="1" noThreeD="1"/>
</file>

<file path=xl/ctrlProps/ctrlProp228.xml><?xml version="1.0" encoding="utf-8"?>
<formControlPr xmlns="http://schemas.microsoft.com/office/spreadsheetml/2009/9/main" objectType="CheckBox" fmlaLink="$AJ$35" lockText="1" noThreeD="1"/>
</file>

<file path=xl/ctrlProps/ctrlProp229.xml><?xml version="1.0" encoding="utf-8"?>
<formControlPr xmlns="http://schemas.microsoft.com/office/spreadsheetml/2009/9/main" objectType="CheckBox" fmlaLink="$AK$35" lockText="1" noThreeD="1"/>
</file>

<file path=xl/ctrlProps/ctrlProp23.xml><?xml version="1.0" encoding="utf-8"?>
<formControlPr xmlns="http://schemas.microsoft.com/office/spreadsheetml/2009/9/main" objectType="CheckBox" fmlaLink="N58" noThreeD="1"/>
</file>

<file path=xl/ctrlProps/ctrlProp230.xml><?xml version="1.0" encoding="utf-8"?>
<formControlPr xmlns="http://schemas.microsoft.com/office/spreadsheetml/2009/9/main" objectType="CheckBox" fmlaLink="$AL$35" lockText="1" noThreeD="1"/>
</file>

<file path=xl/ctrlProps/ctrlProp231.xml><?xml version="1.0" encoding="utf-8"?>
<formControlPr xmlns="http://schemas.microsoft.com/office/spreadsheetml/2009/9/main" objectType="CheckBox" fmlaLink="$AM$35" lockText="1" noThreeD="1"/>
</file>

<file path=xl/ctrlProps/ctrlProp232.xml><?xml version="1.0" encoding="utf-8"?>
<formControlPr xmlns="http://schemas.microsoft.com/office/spreadsheetml/2009/9/main" objectType="CheckBox" fmlaLink="$AN$35" lockText="1" noThreeD="1"/>
</file>

<file path=xl/ctrlProps/ctrlProp233.xml><?xml version="1.0" encoding="utf-8"?>
<formControlPr xmlns="http://schemas.microsoft.com/office/spreadsheetml/2009/9/main" objectType="CheckBox" fmlaLink="$AE$36" lockText="1" noThreeD="1"/>
</file>

<file path=xl/ctrlProps/ctrlProp234.xml><?xml version="1.0" encoding="utf-8"?>
<formControlPr xmlns="http://schemas.microsoft.com/office/spreadsheetml/2009/9/main" objectType="CheckBox" fmlaLink="$AF$36" lockText="1" noThreeD="1"/>
</file>

<file path=xl/ctrlProps/ctrlProp235.xml><?xml version="1.0" encoding="utf-8"?>
<formControlPr xmlns="http://schemas.microsoft.com/office/spreadsheetml/2009/9/main" objectType="CheckBox" fmlaLink="$AG$36" lockText="1" noThreeD="1"/>
</file>

<file path=xl/ctrlProps/ctrlProp236.xml><?xml version="1.0" encoding="utf-8"?>
<formControlPr xmlns="http://schemas.microsoft.com/office/spreadsheetml/2009/9/main" objectType="CheckBox" fmlaLink="$AH$36" lockText="1" noThreeD="1"/>
</file>

<file path=xl/ctrlProps/ctrlProp237.xml><?xml version="1.0" encoding="utf-8"?>
<formControlPr xmlns="http://schemas.microsoft.com/office/spreadsheetml/2009/9/main" objectType="CheckBox" fmlaLink="$AI$36" lockText="1" noThreeD="1"/>
</file>

<file path=xl/ctrlProps/ctrlProp238.xml><?xml version="1.0" encoding="utf-8"?>
<formControlPr xmlns="http://schemas.microsoft.com/office/spreadsheetml/2009/9/main" objectType="CheckBox" fmlaLink="$AJ$36" lockText="1" noThreeD="1"/>
</file>

<file path=xl/ctrlProps/ctrlProp239.xml><?xml version="1.0" encoding="utf-8"?>
<formControlPr xmlns="http://schemas.microsoft.com/office/spreadsheetml/2009/9/main" objectType="CheckBox" fmlaLink="$AK$36" lockText="1" noThreeD="1"/>
</file>

<file path=xl/ctrlProps/ctrlProp24.xml><?xml version="1.0" encoding="utf-8"?>
<formControlPr xmlns="http://schemas.microsoft.com/office/spreadsheetml/2009/9/main" objectType="CheckBox" fmlaLink="N60" noThreeD="1"/>
</file>

<file path=xl/ctrlProps/ctrlProp240.xml><?xml version="1.0" encoding="utf-8"?>
<formControlPr xmlns="http://schemas.microsoft.com/office/spreadsheetml/2009/9/main" objectType="CheckBox" fmlaLink="$AL$36" lockText="1" noThreeD="1"/>
</file>

<file path=xl/ctrlProps/ctrlProp241.xml><?xml version="1.0" encoding="utf-8"?>
<formControlPr xmlns="http://schemas.microsoft.com/office/spreadsheetml/2009/9/main" objectType="CheckBox" fmlaLink="$AM$36" lockText="1" noThreeD="1"/>
</file>

<file path=xl/ctrlProps/ctrlProp242.xml><?xml version="1.0" encoding="utf-8"?>
<formControlPr xmlns="http://schemas.microsoft.com/office/spreadsheetml/2009/9/main" objectType="CheckBox" fmlaLink="$AN$36" lockText="1" noThreeD="1"/>
</file>

<file path=xl/ctrlProps/ctrlProp243.xml><?xml version="1.0" encoding="utf-8"?>
<formControlPr xmlns="http://schemas.microsoft.com/office/spreadsheetml/2009/9/main" objectType="CheckBox" fmlaLink="$AE$37" lockText="1" noThreeD="1"/>
</file>

<file path=xl/ctrlProps/ctrlProp244.xml><?xml version="1.0" encoding="utf-8"?>
<formControlPr xmlns="http://schemas.microsoft.com/office/spreadsheetml/2009/9/main" objectType="CheckBox" fmlaLink="$AF$37" lockText="1" noThreeD="1"/>
</file>

<file path=xl/ctrlProps/ctrlProp245.xml><?xml version="1.0" encoding="utf-8"?>
<formControlPr xmlns="http://schemas.microsoft.com/office/spreadsheetml/2009/9/main" objectType="CheckBox" fmlaLink="$AG$37" lockText="1" noThreeD="1"/>
</file>

<file path=xl/ctrlProps/ctrlProp246.xml><?xml version="1.0" encoding="utf-8"?>
<formControlPr xmlns="http://schemas.microsoft.com/office/spreadsheetml/2009/9/main" objectType="CheckBox" fmlaLink="$AH$37" lockText="1" noThreeD="1"/>
</file>

<file path=xl/ctrlProps/ctrlProp247.xml><?xml version="1.0" encoding="utf-8"?>
<formControlPr xmlns="http://schemas.microsoft.com/office/spreadsheetml/2009/9/main" objectType="CheckBox" fmlaLink="$AI$37" lockText="1" noThreeD="1"/>
</file>

<file path=xl/ctrlProps/ctrlProp248.xml><?xml version="1.0" encoding="utf-8"?>
<formControlPr xmlns="http://schemas.microsoft.com/office/spreadsheetml/2009/9/main" objectType="CheckBox" fmlaLink="$AJ$37" lockText="1" noThreeD="1"/>
</file>

<file path=xl/ctrlProps/ctrlProp249.xml><?xml version="1.0" encoding="utf-8"?>
<formControlPr xmlns="http://schemas.microsoft.com/office/spreadsheetml/2009/9/main" objectType="CheckBox" fmlaLink="$AK$37" lockText="1" noThreeD="1"/>
</file>

<file path=xl/ctrlProps/ctrlProp25.xml><?xml version="1.0" encoding="utf-8"?>
<formControlPr xmlns="http://schemas.microsoft.com/office/spreadsheetml/2009/9/main" objectType="CheckBox" fmlaLink="N62" noThreeD="1"/>
</file>

<file path=xl/ctrlProps/ctrlProp250.xml><?xml version="1.0" encoding="utf-8"?>
<formControlPr xmlns="http://schemas.microsoft.com/office/spreadsheetml/2009/9/main" objectType="CheckBox" fmlaLink="$AL$37" lockText="1" noThreeD="1"/>
</file>

<file path=xl/ctrlProps/ctrlProp251.xml><?xml version="1.0" encoding="utf-8"?>
<formControlPr xmlns="http://schemas.microsoft.com/office/spreadsheetml/2009/9/main" objectType="CheckBox" fmlaLink="$AM$37" lockText="1" noThreeD="1"/>
</file>

<file path=xl/ctrlProps/ctrlProp252.xml><?xml version="1.0" encoding="utf-8"?>
<formControlPr xmlns="http://schemas.microsoft.com/office/spreadsheetml/2009/9/main" objectType="CheckBox" fmlaLink="$AN$37" lockText="1" noThreeD="1"/>
</file>

<file path=xl/ctrlProps/ctrlProp253.xml><?xml version="1.0" encoding="utf-8"?>
<formControlPr xmlns="http://schemas.microsoft.com/office/spreadsheetml/2009/9/main" objectType="CheckBox" fmlaLink="$AE$38" lockText="1" noThreeD="1"/>
</file>

<file path=xl/ctrlProps/ctrlProp254.xml><?xml version="1.0" encoding="utf-8"?>
<formControlPr xmlns="http://schemas.microsoft.com/office/spreadsheetml/2009/9/main" objectType="CheckBox" fmlaLink="$AF$38" lockText="1" noThreeD="1"/>
</file>

<file path=xl/ctrlProps/ctrlProp255.xml><?xml version="1.0" encoding="utf-8"?>
<formControlPr xmlns="http://schemas.microsoft.com/office/spreadsheetml/2009/9/main" objectType="CheckBox" fmlaLink="$AG$38" lockText="1" noThreeD="1"/>
</file>

<file path=xl/ctrlProps/ctrlProp256.xml><?xml version="1.0" encoding="utf-8"?>
<formControlPr xmlns="http://schemas.microsoft.com/office/spreadsheetml/2009/9/main" objectType="CheckBox" fmlaLink="$AH$38" lockText="1" noThreeD="1"/>
</file>

<file path=xl/ctrlProps/ctrlProp257.xml><?xml version="1.0" encoding="utf-8"?>
<formControlPr xmlns="http://schemas.microsoft.com/office/spreadsheetml/2009/9/main" objectType="CheckBox" fmlaLink="$AI$38" lockText="1" noThreeD="1"/>
</file>

<file path=xl/ctrlProps/ctrlProp258.xml><?xml version="1.0" encoding="utf-8"?>
<formControlPr xmlns="http://schemas.microsoft.com/office/spreadsheetml/2009/9/main" objectType="CheckBox" fmlaLink="$AJ$38" lockText="1" noThreeD="1"/>
</file>

<file path=xl/ctrlProps/ctrlProp259.xml><?xml version="1.0" encoding="utf-8"?>
<formControlPr xmlns="http://schemas.microsoft.com/office/spreadsheetml/2009/9/main" objectType="CheckBox" fmlaLink="$AK$38" lockText="1" noThreeD="1"/>
</file>

<file path=xl/ctrlProps/ctrlProp26.xml><?xml version="1.0" encoding="utf-8"?>
<formControlPr xmlns="http://schemas.microsoft.com/office/spreadsheetml/2009/9/main" objectType="CheckBox" fmlaLink="N64" noThreeD="1"/>
</file>

<file path=xl/ctrlProps/ctrlProp260.xml><?xml version="1.0" encoding="utf-8"?>
<formControlPr xmlns="http://schemas.microsoft.com/office/spreadsheetml/2009/9/main" objectType="CheckBox" fmlaLink="$AL$38" lockText="1" noThreeD="1"/>
</file>

<file path=xl/ctrlProps/ctrlProp261.xml><?xml version="1.0" encoding="utf-8"?>
<formControlPr xmlns="http://schemas.microsoft.com/office/spreadsheetml/2009/9/main" objectType="CheckBox" fmlaLink="$AM$38" lockText="1" noThreeD="1"/>
</file>

<file path=xl/ctrlProps/ctrlProp262.xml><?xml version="1.0" encoding="utf-8"?>
<formControlPr xmlns="http://schemas.microsoft.com/office/spreadsheetml/2009/9/main" objectType="CheckBox" fmlaLink="$AN$38" lockText="1" noThreeD="1"/>
</file>

<file path=xl/ctrlProps/ctrlProp263.xml><?xml version="1.0" encoding="utf-8"?>
<formControlPr xmlns="http://schemas.microsoft.com/office/spreadsheetml/2009/9/main" objectType="CheckBox" fmlaLink="$AE$39" lockText="1" noThreeD="1"/>
</file>

<file path=xl/ctrlProps/ctrlProp264.xml><?xml version="1.0" encoding="utf-8"?>
<formControlPr xmlns="http://schemas.microsoft.com/office/spreadsheetml/2009/9/main" objectType="CheckBox" fmlaLink="$AF$39" lockText="1" noThreeD="1"/>
</file>

<file path=xl/ctrlProps/ctrlProp265.xml><?xml version="1.0" encoding="utf-8"?>
<formControlPr xmlns="http://schemas.microsoft.com/office/spreadsheetml/2009/9/main" objectType="CheckBox" fmlaLink="$AG$39" lockText="1" noThreeD="1"/>
</file>

<file path=xl/ctrlProps/ctrlProp266.xml><?xml version="1.0" encoding="utf-8"?>
<formControlPr xmlns="http://schemas.microsoft.com/office/spreadsheetml/2009/9/main" objectType="CheckBox" fmlaLink="$AH$39" lockText="1" noThreeD="1"/>
</file>

<file path=xl/ctrlProps/ctrlProp267.xml><?xml version="1.0" encoding="utf-8"?>
<formControlPr xmlns="http://schemas.microsoft.com/office/spreadsheetml/2009/9/main" objectType="CheckBox" fmlaLink="$AI$39" lockText="1" noThreeD="1"/>
</file>

<file path=xl/ctrlProps/ctrlProp268.xml><?xml version="1.0" encoding="utf-8"?>
<formControlPr xmlns="http://schemas.microsoft.com/office/spreadsheetml/2009/9/main" objectType="CheckBox" fmlaLink="$AJ$39" lockText="1" noThreeD="1"/>
</file>

<file path=xl/ctrlProps/ctrlProp269.xml><?xml version="1.0" encoding="utf-8"?>
<formControlPr xmlns="http://schemas.microsoft.com/office/spreadsheetml/2009/9/main" objectType="CheckBox" fmlaLink="$AK$39" lockText="1" noThreeD="1"/>
</file>

<file path=xl/ctrlProps/ctrlProp27.xml><?xml version="1.0" encoding="utf-8"?>
<formControlPr xmlns="http://schemas.microsoft.com/office/spreadsheetml/2009/9/main" objectType="CheckBox" fmlaLink="N66" noThreeD="1"/>
</file>

<file path=xl/ctrlProps/ctrlProp270.xml><?xml version="1.0" encoding="utf-8"?>
<formControlPr xmlns="http://schemas.microsoft.com/office/spreadsheetml/2009/9/main" objectType="CheckBox" fmlaLink="$AL$39" lockText="1" noThreeD="1"/>
</file>

<file path=xl/ctrlProps/ctrlProp271.xml><?xml version="1.0" encoding="utf-8"?>
<formControlPr xmlns="http://schemas.microsoft.com/office/spreadsheetml/2009/9/main" objectType="CheckBox" fmlaLink="$AM$39" lockText="1" noThreeD="1"/>
</file>

<file path=xl/ctrlProps/ctrlProp272.xml><?xml version="1.0" encoding="utf-8"?>
<formControlPr xmlns="http://schemas.microsoft.com/office/spreadsheetml/2009/9/main" objectType="CheckBox" fmlaLink="$AN$39" lockText="1" noThreeD="1"/>
</file>

<file path=xl/ctrlProps/ctrlProp273.xml><?xml version="1.0" encoding="utf-8"?>
<formControlPr xmlns="http://schemas.microsoft.com/office/spreadsheetml/2009/9/main" objectType="CheckBox" fmlaLink="$AE$40" lockText="1" noThreeD="1"/>
</file>

<file path=xl/ctrlProps/ctrlProp274.xml><?xml version="1.0" encoding="utf-8"?>
<formControlPr xmlns="http://schemas.microsoft.com/office/spreadsheetml/2009/9/main" objectType="CheckBox" fmlaLink="$AF$40" lockText="1" noThreeD="1"/>
</file>

<file path=xl/ctrlProps/ctrlProp275.xml><?xml version="1.0" encoding="utf-8"?>
<formControlPr xmlns="http://schemas.microsoft.com/office/spreadsheetml/2009/9/main" objectType="CheckBox" fmlaLink="$AG$40" lockText="1" noThreeD="1"/>
</file>

<file path=xl/ctrlProps/ctrlProp276.xml><?xml version="1.0" encoding="utf-8"?>
<formControlPr xmlns="http://schemas.microsoft.com/office/spreadsheetml/2009/9/main" objectType="CheckBox" fmlaLink="$AH$40" lockText="1" noThreeD="1"/>
</file>

<file path=xl/ctrlProps/ctrlProp277.xml><?xml version="1.0" encoding="utf-8"?>
<formControlPr xmlns="http://schemas.microsoft.com/office/spreadsheetml/2009/9/main" objectType="CheckBox" fmlaLink="$AI$40" lockText="1" noThreeD="1"/>
</file>

<file path=xl/ctrlProps/ctrlProp278.xml><?xml version="1.0" encoding="utf-8"?>
<formControlPr xmlns="http://schemas.microsoft.com/office/spreadsheetml/2009/9/main" objectType="CheckBox" fmlaLink="$AJ$40" lockText="1" noThreeD="1"/>
</file>

<file path=xl/ctrlProps/ctrlProp279.xml><?xml version="1.0" encoding="utf-8"?>
<formControlPr xmlns="http://schemas.microsoft.com/office/spreadsheetml/2009/9/main" objectType="CheckBox" fmlaLink="$AK$40" lockText="1" noThreeD="1"/>
</file>

<file path=xl/ctrlProps/ctrlProp28.xml><?xml version="1.0" encoding="utf-8"?>
<formControlPr xmlns="http://schemas.microsoft.com/office/spreadsheetml/2009/9/main" objectType="CheckBox" fmlaLink="N70" noThreeD="1"/>
</file>

<file path=xl/ctrlProps/ctrlProp280.xml><?xml version="1.0" encoding="utf-8"?>
<formControlPr xmlns="http://schemas.microsoft.com/office/spreadsheetml/2009/9/main" objectType="CheckBox" fmlaLink="$AL$40" lockText="1" noThreeD="1"/>
</file>

<file path=xl/ctrlProps/ctrlProp281.xml><?xml version="1.0" encoding="utf-8"?>
<formControlPr xmlns="http://schemas.microsoft.com/office/spreadsheetml/2009/9/main" objectType="CheckBox" fmlaLink="$AM$40" lockText="1" noThreeD="1"/>
</file>

<file path=xl/ctrlProps/ctrlProp282.xml><?xml version="1.0" encoding="utf-8"?>
<formControlPr xmlns="http://schemas.microsoft.com/office/spreadsheetml/2009/9/main" objectType="CheckBox" fmlaLink="$AN$40" lockText="1" noThreeD="1"/>
</file>

<file path=xl/ctrlProps/ctrlProp283.xml><?xml version="1.0" encoding="utf-8"?>
<formControlPr xmlns="http://schemas.microsoft.com/office/spreadsheetml/2009/9/main" objectType="CheckBox" fmlaLink="$AE$41" lockText="1" noThreeD="1"/>
</file>

<file path=xl/ctrlProps/ctrlProp284.xml><?xml version="1.0" encoding="utf-8"?>
<formControlPr xmlns="http://schemas.microsoft.com/office/spreadsheetml/2009/9/main" objectType="CheckBox" fmlaLink="$AF$41" lockText="1" noThreeD="1"/>
</file>

<file path=xl/ctrlProps/ctrlProp285.xml><?xml version="1.0" encoding="utf-8"?>
<formControlPr xmlns="http://schemas.microsoft.com/office/spreadsheetml/2009/9/main" objectType="CheckBox" fmlaLink="$AG$41" lockText="1" noThreeD="1"/>
</file>

<file path=xl/ctrlProps/ctrlProp286.xml><?xml version="1.0" encoding="utf-8"?>
<formControlPr xmlns="http://schemas.microsoft.com/office/spreadsheetml/2009/9/main" objectType="CheckBox" fmlaLink="$AH$41" lockText="1" noThreeD="1"/>
</file>

<file path=xl/ctrlProps/ctrlProp287.xml><?xml version="1.0" encoding="utf-8"?>
<formControlPr xmlns="http://schemas.microsoft.com/office/spreadsheetml/2009/9/main" objectType="CheckBox" fmlaLink="$AI$41" lockText="1" noThreeD="1"/>
</file>

<file path=xl/ctrlProps/ctrlProp288.xml><?xml version="1.0" encoding="utf-8"?>
<formControlPr xmlns="http://schemas.microsoft.com/office/spreadsheetml/2009/9/main" objectType="CheckBox" fmlaLink="$AJ$41" lockText="1" noThreeD="1"/>
</file>

<file path=xl/ctrlProps/ctrlProp289.xml><?xml version="1.0" encoding="utf-8"?>
<formControlPr xmlns="http://schemas.microsoft.com/office/spreadsheetml/2009/9/main" objectType="CheckBox" fmlaLink="$AK$41" lockText="1" noThreeD="1"/>
</file>

<file path=xl/ctrlProps/ctrlProp29.xml><?xml version="1.0" encoding="utf-8"?>
<formControlPr xmlns="http://schemas.microsoft.com/office/spreadsheetml/2009/9/main" objectType="CheckBox" fmlaLink="N78" noThreeD="1"/>
</file>

<file path=xl/ctrlProps/ctrlProp290.xml><?xml version="1.0" encoding="utf-8"?>
<formControlPr xmlns="http://schemas.microsoft.com/office/spreadsheetml/2009/9/main" objectType="CheckBox" fmlaLink="$AL$41" lockText="1" noThreeD="1"/>
</file>

<file path=xl/ctrlProps/ctrlProp291.xml><?xml version="1.0" encoding="utf-8"?>
<formControlPr xmlns="http://schemas.microsoft.com/office/spreadsheetml/2009/9/main" objectType="CheckBox" fmlaLink="$AM$41" lockText="1" noThreeD="1"/>
</file>

<file path=xl/ctrlProps/ctrlProp292.xml><?xml version="1.0" encoding="utf-8"?>
<formControlPr xmlns="http://schemas.microsoft.com/office/spreadsheetml/2009/9/main" objectType="CheckBox" fmlaLink="$AN$41" lockText="1" noThreeD="1"/>
</file>

<file path=xl/ctrlProps/ctrlProp293.xml><?xml version="1.0" encoding="utf-8"?>
<formControlPr xmlns="http://schemas.microsoft.com/office/spreadsheetml/2009/9/main" objectType="CheckBox" fmlaLink="$AE$42" lockText="1" noThreeD="1"/>
</file>

<file path=xl/ctrlProps/ctrlProp294.xml><?xml version="1.0" encoding="utf-8"?>
<formControlPr xmlns="http://schemas.microsoft.com/office/spreadsheetml/2009/9/main" objectType="CheckBox" fmlaLink="$AF$42" lockText="1" noThreeD="1"/>
</file>

<file path=xl/ctrlProps/ctrlProp295.xml><?xml version="1.0" encoding="utf-8"?>
<formControlPr xmlns="http://schemas.microsoft.com/office/spreadsheetml/2009/9/main" objectType="CheckBox" fmlaLink="$AG$42" lockText="1" noThreeD="1"/>
</file>

<file path=xl/ctrlProps/ctrlProp296.xml><?xml version="1.0" encoding="utf-8"?>
<formControlPr xmlns="http://schemas.microsoft.com/office/spreadsheetml/2009/9/main" objectType="CheckBox" fmlaLink="$AH$42" lockText="1" noThreeD="1"/>
</file>

<file path=xl/ctrlProps/ctrlProp297.xml><?xml version="1.0" encoding="utf-8"?>
<formControlPr xmlns="http://schemas.microsoft.com/office/spreadsheetml/2009/9/main" objectType="CheckBox" fmlaLink="$AI$42" lockText="1" noThreeD="1"/>
</file>

<file path=xl/ctrlProps/ctrlProp298.xml><?xml version="1.0" encoding="utf-8"?>
<formControlPr xmlns="http://schemas.microsoft.com/office/spreadsheetml/2009/9/main" objectType="CheckBox" fmlaLink="$AJ$42" lockText="1" noThreeD="1"/>
</file>

<file path=xl/ctrlProps/ctrlProp299.xml><?xml version="1.0" encoding="utf-8"?>
<formControlPr xmlns="http://schemas.microsoft.com/office/spreadsheetml/2009/9/main" objectType="CheckBox" fmlaLink="$AK$42" lockText="1" noThreeD="1"/>
</file>

<file path=xl/ctrlProps/ctrlProp3.xml><?xml version="1.0" encoding="utf-8"?>
<formControlPr xmlns="http://schemas.microsoft.com/office/spreadsheetml/2009/9/main" objectType="CheckBox" fmlaLink="N32" noThreeD="1"/>
</file>

<file path=xl/ctrlProps/ctrlProp30.xml><?xml version="1.0" encoding="utf-8"?>
<formControlPr xmlns="http://schemas.microsoft.com/office/spreadsheetml/2009/9/main" objectType="CheckBox" fmlaLink="N82" noThreeD="1"/>
</file>

<file path=xl/ctrlProps/ctrlProp300.xml><?xml version="1.0" encoding="utf-8"?>
<formControlPr xmlns="http://schemas.microsoft.com/office/spreadsheetml/2009/9/main" objectType="CheckBox" fmlaLink="$AL$42" lockText="1" noThreeD="1"/>
</file>

<file path=xl/ctrlProps/ctrlProp301.xml><?xml version="1.0" encoding="utf-8"?>
<formControlPr xmlns="http://schemas.microsoft.com/office/spreadsheetml/2009/9/main" objectType="CheckBox" fmlaLink="$AM$42" lockText="1" noThreeD="1"/>
</file>

<file path=xl/ctrlProps/ctrlProp302.xml><?xml version="1.0" encoding="utf-8"?>
<formControlPr xmlns="http://schemas.microsoft.com/office/spreadsheetml/2009/9/main" objectType="CheckBox" fmlaLink="$AN$42" lockText="1" noThreeD="1"/>
</file>

<file path=xl/ctrlProps/ctrlProp303.xml><?xml version="1.0" encoding="utf-8"?>
<formControlPr xmlns="http://schemas.microsoft.com/office/spreadsheetml/2009/9/main" objectType="CheckBox" fmlaLink="$AE$43" lockText="1" noThreeD="1"/>
</file>

<file path=xl/ctrlProps/ctrlProp304.xml><?xml version="1.0" encoding="utf-8"?>
<formControlPr xmlns="http://schemas.microsoft.com/office/spreadsheetml/2009/9/main" objectType="CheckBox" fmlaLink="$AF$43" lockText="1" noThreeD="1"/>
</file>

<file path=xl/ctrlProps/ctrlProp305.xml><?xml version="1.0" encoding="utf-8"?>
<formControlPr xmlns="http://schemas.microsoft.com/office/spreadsheetml/2009/9/main" objectType="CheckBox" fmlaLink="$AG$43" lockText="1" noThreeD="1"/>
</file>

<file path=xl/ctrlProps/ctrlProp306.xml><?xml version="1.0" encoding="utf-8"?>
<formControlPr xmlns="http://schemas.microsoft.com/office/spreadsheetml/2009/9/main" objectType="CheckBox" fmlaLink="$AH$43" lockText="1" noThreeD="1"/>
</file>

<file path=xl/ctrlProps/ctrlProp307.xml><?xml version="1.0" encoding="utf-8"?>
<formControlPr xmlns="http://schemas.microsoft.com/office/spreadsheetml/2009/9/main" objectType="CheckBox" fmlaLink="$AI$43" lockText="1" noThreeD="1"/>
</file>

<file path=xl/ctrlProps/ctrlProp308.xml><?xml version="1.0" encoding="utf-8"?>
<formControlPr xmlns="http://schemas.microsoft.com/office/spreadsheetml/2009/9/main" objectType="CheckBox" fmlaLink="$AJ$43" lockText="1" noThreeD="1"/>
</file>

<file path=xl/ctrlProps/ctrlProp309.xml><?xml version="1.0" encoding="utf-8"?>
<formControlPr xmlns="http://schemas.microsoft.com/office/spreadsheetml/2009/9/main" objectType="CheckBox" fmlaLink="$AK$43" lockText="1" noThreeD="1"/>
</file>

<file path=xl/ctrlProps/ctrlProp31.xml><?xml version="1.0" encoding="utf-8"?>
<formControlPr xmlns="http://schemas.microsoft.com/office/spreadsheetml/2009/9/main" objectType="CheckBox" fmlaLink="N95" noThreeD="1"/>
</file>

<file path=xl/ctrlProps/ctrlProp310.xml><?xml version="1.0" encoding="utf-8"?>
<formControlPr xmlns="http://schemas.microsoft.com/office/spreadsheetml/2009/9/main" objectType="CheckBox" fmlaLink="$AL$43" lockText="1" noThreeD="1"/>
</file>

<file path=xl/ctrlProps/ctrlProp311.xml><?xml version="1.0" encoding="utf-8"?>
<formControlPr xmlns="http://schemas.microsoft.com/office/spreadsheetml/2009/9/main" objectType="CheckBox" fmlaLink="$AM$43" lockText="1" noThreeD="1"/>
</file>

<file path=xl/ctrlProps/ctrlProp312.xml><?xml version="1.0" encoding="utf-8"?>
<formControlPr xmlns="http://schemas.microsoft.com/office/spreadsheetml/2009/9/main" objectType="CheckBox" fmlaLink="$AN$43" lockText="1" noThreeD="1"/>
</file>

<file path=xl/ctrlProps/ctrlProp313.xml><?xml version="1.0" encoding="utf-8"?>
<formControlPr xmlns="http://schemas.microsoft.com/office/spreadsheetml/2009/9/main" objectType="CheckBox" fmlaLink="$AE$44" lockText="1" noThreeD="1"/>
</file>

<file path=xl/ctrlProps/ctrlProp314.xml><?xml version="1.0" encoding="utf-8"?>
<formControlPr xmlns="http://schemas.microsoft.com/office/spreadsheetml/2009/9/main" objectType="CheckBox" fmlaLink="$AF$44" lockText="1" noThreeD="1"/>
</file>

<file path=xl/ctrlProps/ctrlProp315.xml><?xml version="1.0" encoding="utf-8"?>
<formControlPr xmlns="http://schemas.microsoft.com/office/spreadsheetml/2009/9/main" objectType="CheckBox" fmlaLink="$AG$44" lockText="1" noThreeD="1"/>
</file>

<file path=xl/ctrlProps/ctrlProp316.xml><?xml version="1.0" encoding="utf-8"?>
<formControlPr xmlns="http://schemas.microsoft.com/office/spreadsheetml/2009/9/main" objectType="CheckBox" fmlaLink="$AH$44" lockText="1" noThreeD="1"/>
</file>

<file path=xl/ctrlProps/ctrlProp317.xml><?xml version="1.0" encoding="utf-8"?>
<formControlPr xmlns="http://schemas.microsoft.com/office/spreadsheetml/2009/9/main" objectType="CheckBox" fmlaLink="$AI$44" lockText="1" noThreeD="1"/>
</file>

<file path=xl/ctrlProps/ctrlProp318.xml><?xml version="1.0" encoding="utf-8"?>
<formControlPr xmlns="http://schemas.microsoft.com/office/spreadsheetml/2009/9/main" objectType="CheckBox" fmlaLink="$AJ$44" lockText="1" noThreeD="1"/>
</file>

<file path=xl/ctrlProps/ctrlProp319.xml><?xml version="1.0" encoding="utf-8"?>
<formControlPr xmlns="http://schemas.microsoft.com/office/spreadsheetml/2009/9/main" objectType="CheckBox" fmlaLink="$AK$44" lockText="1" noThreeD="1"/>
</file>

<file path=xl/ctrlProps/ctrlProp32.xml><?xml version="1.0" encoding="utf-8"?>
<formControlPr xmlns="http://schemas.microsoft.com/office/spreadsheetml/2009/9/main" objectType="CheckBox" fmlaLink="N97" noThreeD="1"/>
</file>

<file path=xl/ctrlProps/ctrlProp320.xml><?xml version="1.0" encoding="utf-8"?>
<formControlPr xmlns="http://schemas.microsoft.com/office/spreadsheetml/2009/9/main" objectType="CheckBox" fmlaLink="$AL$44" lockText="1" noThreeD="1"/>
</file>

<file path=xl/ctrlProps/ctrlProp321.xml><?xml version="1.0" encoding="utf-8"?>
<formControlPr xmlns="http://schemas.microsoft.com/office/spreadsheetml/2009/9/main" objectType="CheckBox" fmlaLink="$AM$44" lockText="1" noThreeD="1"/>
</file>

<file path=xl/ctrlProps/ctrlProp322.xml><?xml version="1.0" encoding="utf-8"?>
<formControlPr xmlns="http://schemas.microsoft.com/office/spreadsheetml/2009/9/main" objectType="CheckBox" fmlaLink="$AN$44" lockText="1" noThreeD="1"/>
</file>

<file path=xl/ctrlProps/ctrlProp323.xml><?xml version="1.0" encoding="utf-8"?>
<formControlPr xmlns="http://schemas.microsoft.com/office/spreadsheetml/2009/9/main" objectType="CheckBox" fmlaLink="$AE$45" lockText="1" noThreeD="1"/>
</file>

<file path=xl/ctrlProps/ctrlProp324.xml><?xml version="1.0" encoding="utf-8"?>
<formControlPr xmlns="http://schemas.microsoft.com/office/spreadsheetml/2009/9/main" objectType="CheckBox" fmlaLink="$AF$45" lockText="1" noThreeD="1"/>
</file>

<file path=xl/ctrlProps/ctrlProp325.xml><?xml version="1.0" encoding="utf-8"?>
<formControlPr xmlns="http://schemas.microsoft.com/office/spreadsheetml/2009/9/main" objectType="CheckBox" fmlaLink="$AG$45" lockText="1" noThreeD="1"/>
</file>

<file path=xl/ctrlProps/ctrlProp326.xml><?xml version="1.0" encoding="utf-8"?>
<formControlPr xmlns="http://schemas.microsoft.com/office/spreadsheetml/2009/9/main" objectType="CheckBox" fmlaLink="$AH$45" lockText="1" noThreeD="1"/>
</file>

<file path=xl/ctrlProps/ctrlProp327.xml><?xml version="1.0" encoding="utf-8"?>
<formControlPr xmlns="http://schemas.microsoft.com/office/spreadsheetml/2009/9/main" objectType="CheckBox" fmlaLink="$AI$45" lockText="1" noThreeD="1"/>
</file>

<file path=xl/ctrlProps/ctrlProp328.xml><?xml version="1.0" encoding="utf-8"?>
<formControlPr xmlns="http://schemas.microsoft.com/office/spreadsheetml/2009/9/main" objectType="CheckBox" fmlaLink="$AJ$45" lockText="1" noThreeD="1"/>
</file>

<file path=xl/ctrlProps/ctrlProp329.xml><?xml version="1.0" encoding="utf-8"?>
<formControlPr xmlns="http://schemas.microsoft.com/office/spreadsheetml/2009/9/main" objectType="CheckBox" fmlaLink="$AK$45" lockText="1" noThreeD="1"/>
</file>

<file path=xl/ctrlProps/ctrlProp33.xml><?xml version="1.0" encoding="utf-8"?>
<formControlPr xmlns="http://schemas.microsoft.com/office/spreadsheetml/2009/9/main" objectType="CheckBox" fmlaLink="N99" noThreeD="1"/>
</file>

<file path=xl/ctrlProps/ctrlProp330.xml><?xml version="1.0" encoding="utf-8"?>
<formControlPr xmlns="http://schemas.microsoft.com/office/spreadsheetml/2009/9/main" objectType="CheckBox" fmlaLink="$AL$45" lockText="1" noThreeD="1"/>
</file>

<file path=xl/ctrlProps/ctrlProp331.xml><?xml version="1.0" encoding="utf-8"?>
<formControlPr xmlns="http://schemas.microsoft.com/office/spreadsheetml/2009/9/main" objectType="CheckBox" fmlaLink="$AM$45" lockText="1" noThreeD="1"/>
</file>

<file path=xl/ctrlProps/ctrlProp332.xml><?xml version="1.0" encoding="utf-8"?>
<formControlPr xmlns="http://schemas.microsoft.com/office/spreadsheetml/2009/9/main" objectType="CheckBox" fmlaLink="$AN$45" lockText="1" noThreeD="1"/>
</file>

<file path=xl/ctrlProps/ctrlProp333.xml><?xml version="1.0" encoding="utf-8"?>
<formControlPr xmlns="http://schemas.microsoft.com/office/spreadsheetml/2009/9/main" objectType="CheckBox" fmlaLink="$AE$46" lockText="1" noThreeD="1"/>
</file>

<file path=xl/ctrlProps/ctrlProp334.xml><?xml version="1.0" encoding="utf-8"?>
<formControlPr xmlns="http://schemas.microsoft.com/office/spreadsheetml/2009/9/main" objectType="CheckBox" fmlaLink="$AF$46" lockText="1" noThreeD="1"/>
</file>

<file path=xl/ctrlProps/ctrlProp335.xml><?xml version="1.0" encoding="utf-8"?>
<formControlPr xmlns="http://schemas.microsoft.com/office/spreadsheetml/2009/9/main" objectType="CheckBox" fmlaLink="$AG$46" lockText="1" noThreeD="1"/>
</file>

<file path=xl/ctrlProps/ctrlProp336.xml><?xml version="1.0" encoding="utf-8"?>
<formControlPr xmlns="http://schemas.microsoft.com/office/spreadsheetml/2009/9/main" objectType="CheckBox" fmlaLink="$AH$46" lockText="1" noThreeD="1"/>
</file>

<file path=xl/ctrlProps/ctrlProp337.xml><?xml version="1.0" encoding="utf-8"?>
<formControlPr xmlns="http://schemas.microsoft.com/office/spreadsheetml/2009/9/main" objectType="CheckBox" fmlaLink="$AI$46" lockText="1" noThreeD="1"/>
</file>

<file path=xl/ctrlProps/ctrlProp338.xml><?xml version="1.0" encoding="utf-8"?>
<formControlPr xmlns="http://schemas.microsoft.com/office/spreadsheetml/2009/9/main" objectType="CheckBox" fmlaLink="$AJ$46" lockText="1" noThreeD="1"/>
</file>

<file path=xl/ctrlProps/ctrlProp339.xml><?xml version="1.0" encoding="utf-8"?>
<formControlPr xmlns="http://schemas.microsoft.com/office/spreadsheetml/2009/9/main" objectType="CheckBox" fmlaLink="$AK$46" lockText="1" noThreeD="1"/>
</file>

<file path=xl/ctrlProps/ctrlProp34.xml><?xml version="1.0" encoding="utf-8"?>
<formControlPr xmlns="http://schemas.microsoft.com/office/spreadsheetml/2009/9/main" objectType="CheckBox" fmlaLink="N106" noThreeD="1"/>
</file>

<file path=xl/ctrlProps/ctrlProp340.xml><?xml version="1.0" encoding="utf-8"?>
<formControlPr xmlns="http://schemas.microsoft.com/office/spreadsheetml/2009/9/main" objectType="CheckBox" fmlaLink="$AL$46" lockText="1" noThreeD="1"/>
</file>

<file path=xl/ctrlProps/ctrlProp341.xml><?xml version="1.0" encoding="utf-8"?>
<formControlPr xmlns="http://schemas.microsoft.com/office/spreadsheetml/2009/9/main" objectType="CheckBox" fmlaLink="$AM$46" lockText="1" noThreeD="1"/>
</file>

<file path=xl/ctrlProps/ctrlProp342.xml><?xml version="1.0" encoding="utf-8"?>
<formControlPr xmlns="http://schemas.microsoft.com/office/spreadsheetml/2009/9/main" objectType="CheckBox" fmlaLink="$AN$46" lockText="1" noThreeD="1"/>
</file>

<file path=xl/ctrlProps/ctrlProp343.xml><?xml version="1.0" encoding="utf-8"?>
<formControlPr xmlns="http://schemas.microsoft.com/office/spreadsheetml/2009/9/main" objectType="CheckBox" fmlaLink="$AE$47" lockText="1" noThreeD="1"/>
</file>

<file path=xl/ctrlProps/ctrlProp344.xml><?xml version="1.0" encoding="utf-8"?>
<formControlPr xmlns="http://schemas.microsoft.com/office/spreadsheetml/2009/9/main" objectType="CheckBox" fmlaLink="$AF$47" lockText="1" noThreeD="1"/>
</file>

<file path=xl/ctrlProps/ctrlProp345.xml><?xml version="1.0" encoding="utf-8"?>
<formControlPr xmlns="http://schemas.microsoft.com/office/spreadsheetml/2009/9/main" objectType="CheckBox" fmlaLink="$AG$47" lockText="1" noThreeD="1"/>
</file>

<file path=xl/ctrlProps/ctrlProp346.xml><?xml version="1.0" encoding="utf-8"?>
<formControlPr xmlns="http://schemas.microsoft.com/office/spreadsheetml/2009/9/main" objectType="CheckBox" fmlaLink="$AH$47" lockText="1" noThreeD="1"/>
</file>

<file path=xl/ctrlProps/ctrlProp347.xml><?xml version="1.0" encoding="utf-8"?>
<formControlPr xmlns="http://schemas.microsoft.com/office/spreadsheetml/2009/9/main" objectType="CheckBox" fmlaLink="$AI$47" lockText="1" noThreeD="1"/>
</file>

<file path=xl/ctrlProps/ctrlProp348.xml><?xml version="1.0" encoding="utf-8"?>
<formControlPr xmlns="http://schemas.microsoft.com/office/spreadsheetml/2009/9/main" objectType="CheckBox" fmlaLink="$AJ$47" lockText="1" noThreeD="1"/>
</file>

<file path=xl/ctrlProps/ctrlProp349.xml><?xml version="1.0" encoding="utf-8"?>
<formControlPr xmlns="http://schemas.microsoft.com/office/spreadsheetml/2009/9/main" objectType="CheckBox" fmlaLink="$AK$47" lockText="1" noThreeD="1"/>
</file>

<file path=xl/ctrlProps/ctrlProp35.xml><?xml version="1.0" encoding="utf-8"?>
<formControlPr xmlns="http://schemas.microsoft.com/office/spreadsheetml/2009/9/main" objectType="CheckBox" fmlaLink="N108" noThreeD="1"/>
</file>

<file path=xl/ctrlProps/ctrlProp350.xml><?xml version="1.0" encoding="utf-8"?>
<formControlPr xmlns="http://schemas.microsoft.com/office/spreadsheetml/2009/9/main" objectType="CheckBox" fmlaLink="$AL$47" lockText="1" noThreeD="1"/>
</file>

<file path=xl/ctrlProps/ctrlProp351.xml><?xml version="1.0" encoding="utf-8"?>
<formControlPr xmlns="http://schemas.microsoft.com/office/spreadsheetml/2009/9/main" objectType="CheckBox" fmlaLink="$AM$47" lockText="1" noThreeD="1"/>
</file>

<file path=xl/ctrlProps/ctrlProp352.xml><?xml version="1.0" encoding="utf-8"?>
<formControlPr xmlns="http://schemas.microsoft.com/office/spreadsheetml/2009/9/main" objectType="CheckBox" fmlaLink="$AN$47" lockText="1" noThreeD="1"/>
</file>

<file path=xl/ctrlProps/ctrlProp353.xml><?xml version="1.0" encoding="utf-8"?>
<formControlPr xmlns="http://schemas.microsoft.com/office/spreadsheetml/2009/9/main" objectType="CheckBox" fmlaLink="AE20" lockText="1" noThreeD="1"/>
</file>

<file path=xl/ctrlProps/ctrlProp354.xml><?xml version="1.0" encoding="utf-8"?>
<formControlPr xmlns="http://schemas.microsoft.com/office/spreadsheetml/2009/9/main" objectType="CheckBox" fmlaLink="AF20" lockText="1" noThreeD="1"/>
</file>

<file path=xl/ctrlProps/ctrlProp355.xml><?xml version="1.0" encoding="utf-8"?>
<formControlPr xmlns="http://schemas.microsoft.com/office/spreadsheetml/2009/9/main" objectType="CheckBox" fmlaLink="AG20" lockText="1" noThreeD="1"/>
</file>

<file path=xl/ctrlProps/ctrlProp356.xml><?xml version="1.0" encoding="utf-8"?>
<formControlPr xmlns="http://schemas.microsoft.com/office/spreadsheetml/2009/9/main" objectType="CheckBox" fmlaLink="AH20" lockText="1" noThreeD="1"/>
</file>

<file path=xl/ctrlProps/ctrlProp357.xml><?xml version="1.0" encoding="utf-8"?>
<formControlPr xmlns="http://schemas.microsoft.com/office/spreadsheetml/2009/9/main" objectType="CheckBox" fmlaLink="AI20" lockText="1" noThreeD="1"/>
</file>

<file path=xl/ctrlProps/ctrlProp358.xml><?xml version="1.0" encoding="utf-8"?>
<formControlPr xmlns="http://schemas.microsoft.com/office/spreadsheetml/2009/9/main" objectType="CheckBox" fmlaLink="AJ20" lockText="1" noThreeD="1"/>
</file>

<file path=xl/ctrlProps/ctrlProp359.xml><?xml version="1.0" encoding="utf-8"?>
<formControlPr xmlns="http://schemas.microsoft.com/office/spreadsheetml/2009/9/main" objectType="CheckBox" fmlaLink="AK20" lockText="1" noThreeD="1"/>
</file>

<file path=xl/ctrlProps/ctrlProp36.xml><?xml version="1.0" encoding="utf-8"?>
<formControlPr xmlns="http://schemas.microsoft.com/office/spreadsheetml/2009/9/main" objectType="CheckBox" fmlaLink="N120" noThreeD="1"/>
</file>

<file path=xl/ctrlProps/ctrlProp360.xml><?xml version="1.0" encoding="utf-8"?>
<formControlPr xmlns="http://schemas.microsoft.com/office/spreadsheetml/2009/9/main" objectType="CheckBox" fmlaLink="AL20" lockText="1" noThreeD="1"/>
</file>

<file path=xl/ctrlProps/ctrlProp361.xml><?xml version="1.0" encoding="utf-8"?>
<formControlPr xmlns="http://schemas.microsoft.com/office/spreadsheetml/2009/9/main" objectType="CheckBox" fmlaLink="AM20" lockText="1" noThreeD="1"/>
</file>

<file path=xl/ctrlProps/ctrlProp362.xml><?xml version="1.0" encoding="utf-8"?>
<formControlPr xmlns="http://schemas.microsoft.com/office/spreadsheetml/2009/9/main" objectType="CheckBox" fmlaLink="AN20" lockText="1" noThreeD="1"/>
</file>

<file path=xl/ctrlProps/ctrlProp37.xml><?xml version="1.0" encoding="utf-8"?>
<formControlPr xmlns="http://schemas.microsoft.com/office/spreadsheetml/2009/9/main" objectType="CheckBox" fmlaLink="N122" noThreeD="1"/>
</file>

<file path=xl/ctrlProps/ctrlProp38.xml><?xml version="1.0" encoding="utf-8"?>
<formControlPr xmlns="http://schemas.microsoft.com/office/spreadsheetml/2009/9/main" objectType="CheckBox" fmlaLink="N124" noThreeD="1"/>
</file>

<file path=xl/ctrlProps/ctrlProp39.xml><?xml version="1.0" encoding="utf-8"?>
<formControlPr xmlns="http://schemas.microsoft.com/office/spreadsheetml/2009/9/main" objectType="CheckBox" fmlaLink="N126" noThreeD="1"/>
</file>

<file path=xl/ctrlProps/ctrlProp4.xml><?xml version="1.0" encoding="utf-8"?>
<formControlPr xmlns="http://schemas.microsoft.com/office/spreadsheetml/2009/9/main" objectType="CheckBox" fmlaLink="N34" noThreeD="1"/>
</file>

<file path=xl/ctrlProps/ctrlProp40.xml><?xml version="1.0" encoding="utf-8"?>
<formControlPr xmlns="http://schemas.microsoft.com/office/spreadsheetml/2009/9/main" objectType="CheckBox" fmlaLink="N128" noThreeD="1"/>
</file>

<file path=xl/ctrlProps/ctrlProp41.xml><?xml version="1.0" encoding="utf-8"?>
<formControlPr xmlns="http://schemas.microsoft.com/office/spreadsheetml/2009/9/main" objectType="CheckBox" fmlaLink="N130" noThreeD="1"/>
</file>

<file path=xl/ctrlProps/ctrlProp42.xml><?xml version="1.0" encoding="utf-8"?>
<formControlPr xmlns="http://schemas.microsoft.com/office/spreadsheetml/2009/9/main" objectType="CheckBox" fmlaLink="N132" noThreeD="1"/>
</file>

<file path=xl/ctrlProps/ctrlProp43.xml><?xml version="1.0" encoding="utf-8"?>
<formControlPr xmlns="http://schemas.microsoft.com/office/spreadsheetml/2009/9/main" objectType="CheckBox" fmlaLink="N134" noThreeD="1"/>
</file>

<file path=xl/ctrlProps/ctrlProp44.xml><?xml version="1.0" encoding="utf-8"?>
<formControlPr xmlns="http://schemas.microsoft.com/office/spreadsheetml/2009/9/main" objectType="CheckBox" fmlaLink="N136" noThreeD="1"/>
</file>

<file path=xl/ctrlProps/ctrlProp45.xml><?xml version="1.0" encoding="utf-8"?>
<formControlPr xmlns="http://schemas.microsoft.com/office/spreadsheetml/2009/9/main" objectType="CheckBox" fmlaLink="N138" noThreeD="1"/>
</file>

<file path=xl/ctrlProps/ctrlProp46.xml><?xml version="1.0" encoding="utf-8"?>
<formControlPr xmlns="http://schemas.microsoft.com/office/spreadsheetml/2009/9/main" objectType="CheckBox" fmlaLink="N112" noThreeD="1"/>
</file>

<file path=xl/ctrlProps/ctrlProp47.xml><?xml version="1.0" encoding="utf-8"?>
<formControlPr xmlns="http://schemas.microsoft.com/office/spreadsheetml/2009/9/main" objectType="CheckBox" fmlaLink="N114" noThreeD="1"/>
</file>

<file path=xl/ctrlProps/ctrlProp48.xml><?xml version="1.0" encoding="utf-8"?>
<formControlPr xmlns="http://schemas.microsoft.com/office/spreadsheetml/2009/9/main" objectType="CheckBox" fmlaLink="N110" noThreeD="1"/>
</file>

<file path=xl/ctrlProps/ctrlProp49.xml><?xml version="1.0" encoding="utf-8"?>
<formControlPr xmlns="http://schemas.microsoft.com/office/spreadsheetml/2009/9/main" objectType="CheckBox" fmlaLink="N142" noThreeD="1"/>
</file>

<file path=xl/ctrlProps/ctrlProp5.xml><?xml version="1.0" encoding="utf-8"?>
<formControlPr xmlns="http://schemas.microsoft.com/office/spreadsheetml/2009/9/main" objectType="CheckBox" fmlaLink="N36" noThreeD="1"/>
</file>

<file path=xl/ctrlProps/ctrlProp50.xml><?xml version="1.0" encoding="utf-8"?>
<formControlPr xmlns="http://schemas.microsoft.com/office/spreadsheetml/2009/9/main" objectType="CheckBox" fmlaLink="N144" noThreeD="1"/>
</file>

<file path=xl/ctrlProps/ctrlProp51.xml><?xml version="1.0" encoding="utf-8"?>
<formControlPr xmlns="http://schemas.microsoft.com/office/spreadsheetml/2009/9/main" objectType="CheckBox" fmlaLink="N146" noThreeD="1"/>
</file>

<file path=xl/ctrlProps/ctrlProp52.xml><?xml version="1.0" encoding="utf-8"?>
<formControlPr xmlns="http://schemas.microsoft.com/office/spreadsheetml/2009/9/main" objectType="CheckBox" fmlaLink="N161" noThreeD="1"/>
</file>

<file path=xl/ctrlProps/ctrlProp53.xml><?xml version="1.0" encoding="utf-8"?>
<formControlPr xmlns="http://schemas.microsoft.com/office/spreadsheetml/2009/9/main" objectType="CheckBox" fmlaLink="N163" noThreeD="1"/>
</file>

<file path=xl/ctrlProps/ctrlProp54.xml><?xml version="1.0" encoding="utf-8"?>
<formControlPr xmlns="http://schemas.microsoft.com/office/spreadsheetml/2009/9/main" objectType="CheckBox" fmlaLink="N165" noThreeD="1"/>
</file>

<file path=xl/ctrlProps/ctrlProp55.xml><?xml version="1.0" encoding="utf-8"?>
<formControlPr xmlns="http://schemas.microsoft.com/office/spreadsheetml/2009/9/main" objectType="CheckBox" fmlaLink="N167" noThreeD="1"/>
</file>

<file path=xl/ctrlProps/ctrlProp56.xml><?xml version="1.0" encoding="utf-8"?>
<formControlPr xmlns="http://schemas.microsoft.com/office/spreadsheetml/2009/9/main" objectType="CheckBox" fmlaLink="N169" noThreeD="1"/>
</file>

<file path=xl/ctrlProps/ctrlProp57.xml><?xml version="1.0" encoding="utf-8"?>
<formControlPr xmlns="http://schemas.microsoft.com/office/spreadsheetml/2009/9/main" objectType="CheckBox" fmlaLink="N171" noThreeD="1"/>
</file>

<file path=xl/ctrlProps/ctrlProp58.xml><?xml version="1.0" encoding="utf-8"?>
<formControlPr xmlns="http://schemas.microsoft.com/office/spreadsheetml/2009/9/main" objectType="CheckBox" fmlaLink="N173" noThreeD="1"/>
</file>

<file path=xl/ctrlProps/ctrlProp59.xml><?xml version="1.0" encoding="utf-8"?>
<formControlPr xmlns="http://schemas.microsoft.com/office/spreadsheetml/2009/9/main" objectType="CheckBox" fmlaLink="N175" noThreeD="1"/>
</file>

<file path=xl/ctrlProps/ctrlProp6.xml><?xml version="1.0" encoding="utf-8"?>
<formControlPr xmlns="http://schemas.microsoft.com/office/spreadsheetml/2009/9/main" objectType="CheckBox" fmlaLink="N6" noThreeD="1"/>
</file>

<file path=xl/ctrlProps/ctrlProp60.xml><?xml version="1.0" encoding="utf-8"?>
<formControlPr xmlns="http://schemas.microsoft.com/office/spreadsheetml/2009/9/main" objectType="CheckBox" fmlaLink="N177" noThreeD="1"/>
</file>

<file path=xl/ctrlProps/ctrlProp61.xml><?xml version="1.0" encoding="utf-8"?>
<formControlPr xmlns="http://schemas.microsoft.com/office/spreadsheetml/2009/9/main" objectType="CheckBox" fmlaLink="N179" noThreeD="1"/>
</file>

<file path=xl/ctrlProps/ctrlProp62.xml><?xml version="1.0" encoding="utf-8"?>
<formControlPr xmlns="http://schemas.microsoft.com/office/spreadsheetml/2009/9/main" objectType="CheckBox" fmlaLink="AE18" lockText="1" noThreeD="1"/>
</file>

<file path=xl/ctrlProps/ctrlProp63.xml><?xml version="1.0" encoding="utf-8"?>
<formControlPr xmlns="http://schemas.microsoft.com/office/spreadsheetml/2009/9/main" objectType="CheckBox" fmlaLink="AF18" lockText="1" noThreeD="1"/>
</file>

<file path=xl/ctrlProps/ctrlProp64.xml><?xml version="1.0" encoding="utf-8"?>
<formControlPr xmlns="http://schemas.microsoft.com/office/spreadsheetml/2009/9/main" objectType="CheckBox" fmlaLink="AG18" lockText="1" noThreeD="1"/>
</file>

<file path=xl/ctrlProps/ctrlProp65.xml><?xml version="1.0" encoding="utf-8"?>
<formControlPr xmlns="http://schemas.microsoft.com/office/spreadsheetml/2009/9/main" objectType="CheckBox" fmlaLink="AH18" lockText="1" noThreeD="1"/>
</file>

<file path=xl/ctrlProps/ctrlProp66.xml><?xml version="1.0" encoding="utf-8"?>
<formControlPr xmlns="http://schemas.microsoft.com/office/spreadsheetml/2009/9/main" objectType="CheckBox" fmlaLink="AI18" lockText="1" noThreeD="1"/>
</file>

<file path=xl/ctrlProps/ctrlProp67.xml><?xml version="1.0" encoding="utf-8"?>
<formControlPr xmlns="http://schemas.microsoft.com/office/spreadsheetml/2009/9/main" objectType="CheckBox" fmlaLink="AJ18" lockText="1" noThreeD="1"/>
</file>

<file path=xl/ctrlProps/ctrlProp68.xml><?xml version="1.0" encoding="utf-8"?>
<formControlPr xmlns="http://schemas.microsoft.com/office/spreadsheetml/2009/9/main" objectType="CheckBox" fmlaLink="AK18" lockText="1" noThreeD="1"/>
</file>

<file path=xl/ctrlProps/ctrlProp69.xml><?xml version="1.0" encoding="utf-8"?>
<formControlPr xmlns="http://schemas.microsoft.com/office/spreadsheetml/2009/9/main" objectType="CheckBox" fmlaLink="AL18" lockText="1" noThreeD="1"/>
</file>

<file path=xl/ctrlProps/ctrlProp7.xml><?xml version="1.0" encoding="utf-8"?>
<formControlPr xmlns="http://schemas.microsoft.com/office/spreadsheetml/2009/9/main" objectType="CheckBox" fmlaLink="N8" noThreeD="1"/>
</file>

<file path=xl/ctrlProps/ctrlProp70.xml><?xml version="1.0" encoding="utf-8"?>
<formControlPr xmlns="http://schemas.microsoft.com/office/spreadsheetml/2009/9/main" objectType="CheckBox" fmlaLink="AM18" lockText="1" noThreeD="1"/>
</file>

<file path=xl/ctrlProps/ctrlProp71.xml><?xml version="1.0" encoding="utf-8"?>
<formControlPr xmlns="http://schemas.microsoft.com/office/spreadsheetml/2009/9/main" objectType="CheckBox" fmlaLink="AN18" lockText="1" noThreeD="1"/>
</file>

<file path=xl/ctrlProps/ctrlProp72.xml><?xml version="1.0" encoding="utf-8"?>
<formControlPr xmlns="http://schemas.microsoft.com/office/spreadsheetml/2009/9/main" objectType="CheckBox" fmlaLink="AE19" lockText="1" noThreeD="1"/>
</file>

<file path=xl/ctrlProps/ctrlProp73.xml><?xml version="1.0" encoding="utf-8"?>
<formControlPr xmlns="http://schemas.microsoft.com/office/spreadsheetml/2009/9/main" objectType="CheckBox" fmlaLink="AF19" lockText="1" noThreeD="1"/>
</file>

<file path=xl/ctrlProps/ctrlProp74.xml><?xml version="1.0" encoding="utf-8"?>
<formControlPr xmlns="http://schemas.microsoft.com/office/spreadsheetml/2009/9/main" objectType="CheckBox" fmlaLink="AG19" lockText="1" noThreeD="1"/>
</file>

<file path=xl/ctrlProps/ctrlProp75.xml><?xml version="1.0" encoding="utf-8"?>
<formControlPr xmlns="http://schemas.microsoft.com/office/spreadsheetml/2009/9/main" objectType="CheckBox" fmlaLink="AH19" lockText="1" noThreeD="1"/>
</file>

<file path=xl/ctrlProps/ctrlProp76.xml><?xml version="1.0" encoding="utf-8"?>
<formControlPr xmlns="http://schemas.microsoft.com/office/spreadsheetml/2009/9/main" objectType="CheckBox" fmlaLink="AI19" lockText="1" noThreeD="1"/>
</file>

<file path=xl/ctrlProps/ctrlProp77.xml><?xml version="1.0" encoding="utf-8"?>
<formControlPr xmlns="http://schemas.microsoft.com/office/spreadsheetml/2009/9/main" objectType="CheckBox" fmlaLink="AJ19" lockText="1" noThreeD="1"/>
</file>

<file path=xl/ctrlProps/ctrlProp78.xml><?xml version="1.0" encoding="utf-8"?>
<formControlPr xmlns="http://schemas.microsoft.com/office/spreadsheetml/2009/9/main" objectType="CheckBox" fmlaLink="AK19" lockText="1" noThreeD="1"/>
</file>

<file path=xl/ctrlProps/ctrlProp79.xml><?xml version="1.0" encoding="utf-8"?>
<formControlPr xmlns="http://schemas.microsoft.com/office/spreadsheetml/2009/9/main" objectType="CheckBox" fmlaLink="AL19" lockText="1" noThreeD="1"/>
</file>

<file path=xl/ctrlProps/ctrlProp8.xml><?xml version="1.0" encoding="utf-8"?>
<formControlPr xmlns="http://schemas.microsoft.com/office/spreadsheetml/2009/9/main" objectType="CheckBox" fmlaLink="N10" noThreeD="1"/>
</file>

<file path=xl/ctrlProps/ctrlProp80.xml><?xml version="1.0" encoding="utf-8"?>
<formControlPr xmlns="http://schemas.microsoft.com/office/spreadsheetml/2009/9/main" objectType="CheckBox" fmlaLink="AM19" lockText="1" noThreeD="1"/>
</file>

<file path=xl/ctrlProps/ctrlProp81.xml><?xml version="1.0" encoding="utf-8"?>
<formControlPr xmlns="http://schemas.microsoft.com/office/spreadsheetml/2009/9/main" objectType="CheckBox" fmlaLink="AN19" lockText="1" noThreeD="1"/>
</file>

<file path=xl/ctrlProps/ctrlProp82.xml><?xml version="1.0" encoding="utf-8"?>
<formControlPr xmlns="http://schemas.microsoft.com/office/spreadsheetml/2009/9/main" objectType="CheckBox" fmlaLink="AE7" lockText="1" noThreeD="1"/>
</file>

<file path=xl/ctrlProps/ctrlProp83.xml><?xml version="1.0" encoding="utf-8"?>
<formControlPr xmlns="http://schemas.microsoft.com/office/spreadsheetml/2009/9/main" objectType="CheckBox" fmlaLink="$AE$21" lockText="1" noThreeD="1"/>
</file>

<file path=xl/ctrlProps/ctrlProp84.xml><?xml version="1.0" encoding="utf-8"?>
<formControlPr xmlns="http://schemas.microsoft.com/office/spreadsheetml/2009/9/main" objectType="CheckBox" fmlaLink="$AF$21" lockText="1" noThreeD="1"/>
</file>

<file path=xl/ctrlProps/ctrlProp85.xml><?xml version="1.0" encoding="utf-8"?>
<formControlPr xmlns="http://schemas.microsoft.com/office/spreadsheetml/2009/9/main" objectType="CheckBox" fmlaLink="$AG$21" lockText="1" noThreeD="1"/>
</file>

<file path=xl/ctrlProps/ctrlProp86.xml><?xml version="1.0" encoding="utf-8"?>
<formControlPr xmlns="http://schemas.microsoft.com/office/spreadsheetml/2009/9/main" objectType="CheckBox" fmlaLink="$AH$21" lockText="1" noThreeD="1"/>
</file>

<file path=xl/ctrlProps/ctrlProp87.xml><?xml version="1.0" encoding="utf-8"?>
<formControlPr xmlns="http://schemas.microsoft.com/office/spreadsheetml/2009/9/main" objectType="CheckBox" fmlaLink="$AI$21" lockText="1" noThreeD="1"/>
</file>

<file path=xl/ctrlProps/ctrlProp88.xml><?xml version="1.0" encoding="utf-8"?>
<formControlPr xmlns="http://schemas.microsoft.com/office/spreadsheetml/2009/9/main" objectType="CheckBox" fmlaLink="$AJ$21" lockText="1" noThreeD="1"/>
</file>

<file path=xl/ctrlProps/ctrlProp89.xml><?xml version="1.0" encoding="utf-8"?>
<formControlPr xmlns="http://schemas.microsoft.com/office/spreadsheetml/2009/9/main" objectType="CheckBox" fmlaLink="$AK$21" lockText="1" noThreeD="1"/>
</file>

<file path=xl/ctrlProps/ctrlProp9.xml><?xml version="1.0" encoding="utf-8"?>
<formControlPr xmlns="http://schemas.microsoft.com/office/spreadsheetml/2009/9/main" objectType="CheckBox" fmlaLink="N12" noThreeD="1"/>
</file>

<file path=xl/ctrlProps/ctrlProp90.xml><?xml version="1.0" encoding="utf-8"?>
<formControlPr xmlns="http://schemas.microsoft.com/office/spreadsheetml/2009/9/main" objectType="CheckBox" fmlaLink="$AL$21" lockText="1" noThreeD="1"/>
</file>

<file path=xl/ctrlProps/ctrlProp91.xml><?xml version="1.0" encoding="utf-8"?>
<formControlPr xmlns="http://schemas.microsoft.com/office/spreadsheetml/2009/9/main" objectType="CheckBox" fmlaLink="$AM$21" lockText="1" noThreeD="1"/>
</file>

<file path=xl/ctrlProps/ctrlProp92.xml><?xml version="1.0" encoding="utf-8"?>
<formControlPr xmlns="http://schemas.microsoft.com/office/spreadsheetml/2009/9/main" objectType="CheckBox" fmlaLink="$AN$21" lockText="1" noThreeD="1"/>
</file>

<file path=xl/ctrlProps/ctrlProp93.xml><?xml version="1.0" encoding="utf-8"?>
<formControlPr xmlns="http://schemas.microsoft.com/office/spreadsheetml/2009/9/main" objectType="CheckBox" fmlaLink="$AE$22" lockText="1" noThreeD="1"/>
</file>

<file path=xl/ctrlProps/ctrlProp94.xml><?xml version="1.0" encoding="utf-8"?>
<formControlPr xmlns="http://schemas.microsoft.com/office/spreadsheetml/2009/9/main" objectType="CheckBox" fmlaLink="$AF$22" lockText="1" noThreeD="1"/>
</file>

<file path=xl/ctrlProps/ctrlProp95.xml><?xml version="1.0" encoding="utf-8"?>
<formControlPr xmlns="http://schemas.microsoft.com/office/spreadsheetml/2009/9/main" objectType="CheckBox" fmlaLink="$AG$22" lockText="1" noThreeD="1"/>
</file>

<file path=xl/ctrlProps/ctrlProp96.xml><?xml version="1.0" encoding="utf-8"?>
<formControlPr xmlns="http://schemas.microsoft.com/office/spreadsheetml/2009/9/main" objectType="CheckBox" fmlaLink="$AH$22" lockText="1" noThreeD="1"/>
</file>

<file path=xl/ctrlProps/ctrlProp97.xml><?xml version="1.0" encoding="utf-8"?>
<formControlPr xmlns="http://schemas.microsoft.com/office/spreadsheetml/2009/9/main" objectType="CheckBox" fmlaLink="$AI$22" lockText="1" noThreeD="1"/>
</file>

<file path=xl/ctrlProps/ctrlProp98.xml><?xml version="1.0" encoding="utf-8"?>
<formControlPr xmlns="http://schemas.microsoft.com/office/spreadsheetml/2009/9/main" objectType="CheckBox" fmlaLink="$AJ$22" lockText="1" noThreeD="1"/>
</file>

<file path=xl/ctrlProps/ctrlProp99.xml><?xml version="1.0" encoding="utf-8"?>
<formControlPr xmlns="http://schemas.microsoft.com/office/spreadsheetml/2009/9/main" objectType="CheckBox" fmlaLink="$AK$22"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120650</xdr:colOff>
      <xdr:row>62</xdr:row>
      <xdr:rowOff>6347</xdr:rowOff>
    </xdr:from>
    <xdr:to>
      <xdr:col>12</xdr:col>
      <xdr:colOff>1101725</xdr:colOff>
      <xdr:row>73</xdr:row>
      <xdr:rowOff>139697</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5149850" y="8845547"/>
          <a:ext cx="2286000" cy="18288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pPr algn="l"/>
          <a:r>
            <a:rPr lang="en-US" sz="1200" b="1">
              <a:latin typeface="Times New Roman" panose="02020603050405020304" pitchFamily="18" charset="0"/>
              <a:cs typeface="Times New Roman" panose="02020603050405020304" pitchFamily="18" charset="0"/>
            </a:rPr>
            <a:t>Note:  </a:t>
          </a:r>
        </a:p>
        <a:p>
          <a:pPr algn="l"/>
          <a:endParaRPr lang="en-US" sz="1100" b="1">
            <a:latin typeface="Times New Roman" panose="02020603050405020304" pitchFamily="18" charset="0"/>
            <a:cs typeface="Times New Roman" panose="02020603050405020304" pitchFamily="18" charset="0"/>
          </a:endParaRPr>
        </a:p>
        <a:p>
          <a:pPr algn="l"/>
          <a:r>
            <a:rPr lang="en-US" sz="1100" b="0">
              <a:latin typeface="Times New Roman" panose="02020603050405020304" pitchFamily="18" charset="0"/>
              <a:cs typeface="Times New Roman" panose="02020603050405020304" pitchFamily="18" charset="0"/>
            </a:rPr>
            <a:t>Postal</a:t>
          </a:r>
          <a:r>
            <a:rPr lang="en-US" sz="1100" b="0" baseline="0">
              <a:latin typeface="Times New Roman" panose="02020603050405020304" pitchFamily="18" charset="0"/>
              <a:cs typeface="Times New Roman" panose="02020603050405020304" pitchFamily="18" charset="0"/>
            </a:rPr>
            <a:t> m</a:t>
          </a:r>
          <a:r>
            <a:rPr lang="en-US" sz="1100" b="0">
              <a:latin typeface="Times New Roman" panose="02020603050405020304" pitchFamily="18" charset="0"/>
              <a:cs typeface="Times New Roman" panose="02020603050405020304" pitchFamily="18" charset="0"/>
            </a:rPr>
            <a:t>ail hard copies with appropriate</a:t>
          </a:r>
          <a:r>
            <a:rPr lang="en-US" sz="1100" b="0" baseline="0">
              <a:latin typeface="Times New Roman" panose="02020603050405020304" pitchFamily="18" charset="0"/>
              <a:cs typeface="Times New Roman" panose="02020603050405020304" pitchFamily="18" charset="0"/>
            </a:rPr>
            <a:t> signatures</a:t>
          </a:r>
          <a:r>
            <a:rPr lang="en-US" sz="1100" b="0">
              <a:latin typeface="Times New Roman" panose="02020603050405020304" pitchFamily="18" charset="0"/>
              <a:cs typeface="Times New Roman" panose="02020603050405020304" pitchFamily="18" charset="0"/>
            </a:rPr>
            <a:t>:</a:t>
          </a:r>
          <a:br>
            <a:rPr lang="en-US" sz="1100" b="0">
              <a:latin typeface="Times New Roman" panose="02020603050405020304" pitchFamily="18" charset="0"/>
              <a:cs typeface="Times New Roman" panose="02020603050405020304" pitchFamily="18" charset="0"/>
            </a:rPr>
          </a:br>
          <a:r>
            <a:rPr lang="en-US" sz="1100" b="0">
              <a:latin typeface="Times New Roman" panose="02020603050405020304" pitchFamily="18" charset="0"/>
              <a:cs typeface="Times New Roman" panose="02020603050405020304" pitchFamily="18" charset="0"/>
            </a:rPr>
            <a:t>     * Bus Data</a:t>
          </a:r>
        </a:p>
        <a:p>
          <a:pPr algn="l"/>
          <a:r>
            <a:rPr lang="en-US" sz="1100" b="0">
              <a:latin typeface="Times New Roman" panose="02020603050405020304" pitchFamily="18" charset="0"/>
              <a:cs typeface="Times New Roman" panose="02020603050405020304" pitchFamily="18" charset="0"/>
            </a:rPr>
            <a:t>     * Local Expenditures</a:t>
          </a:r>
        </a:p>
        <a:p>
          <a:pPr algn="l"/>
          <a:r>
            <a:rPr lang="en-US" sz="1100" b="0">
              <a:latin typeface="Times New Roman" panose="02020603050405020304" pitchFamily="18" charset="0"/>
              <a:cs typeface="Times New Roman" panose="02020603050405020304" pitchFamily="18" charset="0"/>
            </a:rPr>
            <a:t>     * Local Expenditures Continued</a:t>
          </a:r>
        </a:p>
        <a:p>
          <a:pPr algn="l"/>
          <a:endParaRPr lang="en-US" sz="1100" b="0">
            <a:latin typeface="Times New Roman" panose="02020603050405020304" pitchFamily="18" charset="0"/>
            <a:cs typeface="Times New Roman" panose="02020603050405020304" pitchFamily="18" charset="0"/>
          </a:endParaRPr>
        </a:p>
        <a:p>
          <a:pPr algn="l"/>
          <a:r>
            <a:rPr lang="en-US" sz="1100" b="0" baseline="0">
              <a:latin typeface="Times New Roman" panose="02020603050405020304" pitchFamily="18" charset="0"/>
              <a:cs typeface="Times New Roman" panose="02020603050405020304" pitchFamily="18" charset="0"/>
            </a:rPr>
            <a:t>Email completed excel file to:</a:t>
          </a:r>
        </a:p>
        <a:p>
          <a:pPr algn="l"/>
          <a:r>
            <a:rPr lang="en-US" sz="1100" b="0" baseline="0">
              <a:latin typeface="Times New Roman" panose="02020603050405020304" pitchFamily="18" charset="0"/>
              <a:cs typeface="Times New Roman" panose="02020603050405020304" pitchFamily="18" charset="0"/>
            </a:rPr>
            <a:t>     </a:t>
          </a:r>
          <a:r>
            <a:rPr lang="en-US" sz="1100" b="1" baseline="0">
              <a:solidFill>
                <a:srgbClr val="0070C0"/>
              </a:solidFill>
              <a:latin typeface="Times New Roman" panose="02020603050405020304" pitchFamily="18" charset="0"/>
              <a:cs typeface="Times New Roman" panose="02020603050405020304" pitchFamily="18" charset="0"/>
            </a:rPr>
            <a:t>Steve.Beachum@dpi.nc.gov </a:t>
          </a:r>
          <a:endParaRPr lang="en-US" sz="1100" b="1">
            <a:solidFill>
              <a:srgbClr val="0070C0"/>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10</xdr:col>
      <xdr:colOff>1049971</xdr:colOff>
      <xdr:row>9</xdr:row>
      <xdr:rowOff>27143</xdr:rowOff>
    </xdr:from>
    <xdr:to>
      <xdr:col>13</xdr:col>
      <xdr:colOff>135571</xdr:colOff>
      <xdr:row>14</xdr:row>
      <xdr:rowOff>123825</xdr:rowOff>
    </xdr:to>
    <xdr:grpSp>
      <xdr:nvGrpSpPr>
        <xdr:cNvPr id="3" name="Group Check">
          <a:extLst>
            <a:ext uri="{FF2B5EF4-FFF2-40B4-BE49-F238E27FC236}">
              <a16:creationId xmlns:a16="http://schemas.microsoft.com/office/drawing/2014/main" id="{00000000-0008-0000-0200-000003000000}"/>
            </a:ext>
          </a:extLst>
        </xdr:cNvPr>
        <xdr:cNvGrpSpPr/>
      </xdr:nvGrpSpPr>
      <xdr:grpSpPr>
        <a:xfrm>
          <a:off x="6170611" y="1225388"/>
          <a:ext cx="1695450" cy="824392"/>
          <a:chOff x="7913686" y="1754979"/>
          <a:chExt cx="1371600" cy="761999"/>
        </a:xfrm>
      </xdr:grpSpPr>
      <xdr:sp macro="" textlink="">
        <xdr:nvSpPr>
          <xdr:cNvPr id="2" name="TextBox">
            <a:extLst>
              <a:ext uri="{FF2B5EF4-FFF2-40B4-BE49-F238E27FC236}">
                <a16:creationId xmlns:a16="http://schemas.microsoft.com/office/drawing/2014/main" id="{00000000-0008-0000-0200-000002000000}"/>
              </a:ext>
            </a:extLst>
          </xdr:cNvPr>
          <xdr:cNvSpPr txBox="1"/>
        </xdr:nvSpPr>
        <xdr:spPr>
          <a:xfrm>
            <a:off x="7913686" y="1754979"/>
            <a:ext cx="1371600" cy="706354"/>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en-US" sz="800" b="1">
                <a:solidFill>
                  <a:srgbClr val="FF0000"/>
                </a:solidFill>
                <a:latin typeface="Times New Roman" panose="02020603050405020304" pitchFamily="18" charset="0"/>
                <a:cs typeface="Times New Roman" panose="02020603050405020304" pitchFamily="18" charset="0"/>
              </a:rPr>
              <a:t>Milage </a:t>
            </a:r>
            <a:r>
              <a:rPr lang="en-US" sz="800" b="1" baseline="0">
                <a:solidFill>
                  <a:srgbClr val="FF0000"/>
                </a:solidFill>
                <a:latin typeface="Times New Roman" panose="02020603050405020304" pitchFamily="18" charset="0"/>
                <a:cs typeface="Times New Roman" panose="02020603050405020304" pitchFamily="18" charset="0"/>
              </a:rPr>
              <a:t>Check </a:t>
            </a:r>
          </a:p>
          <a:p>
            <a:pPr algn="ctr"/>
            <a:endParaRPr lang="en-US" sz="800" b="0" baseline="0">
              <a:solidFill>
                <a:srgbClr val="FF0000"/>
              </a:solidFill>
              <a:latin typeface="Times New Roman" panose="02020603050405020304" pitchFamily="18" charset="0"/>
              <a:cs typeface="Times New Roman" panose="02020603050405020304" pitchFamily="18" charset="0"/>
            </a:endParaRPr>
          </a:p>
          <a:p>
            <a:pPr algn="ctr"/>
            <a:r>
              <a:rPr lang="en-US" sz="800" b="0" baseline="0">
                <a:solidFill>
                  <a:srgbClr val="FF0000"/>
                </a:solidFill>
                <a:latin typeface="Times New Roman" panose="02020603050405020304" pitchFamily="18" charset="0"/>
                <a:cs typeface="Times New Roman" panose="02020603050405020304" pitchFamily="18" charset="0"/>
              </a:rPr>
              <a:t>Value MUST = Zero</a:t>
            </a:r>
          </a:p>
          <a:p>
            <a:pPr algn="ctr"/>
            <a:r>
              <a:rPr lang="en-US" sz="800" b="0" baseline="0">
                <a:solidFill>
                  <a:srgbClr val="FF0000"/>
                </a:solidFill>
                <a:latin typeface="Times New Roman" panose="02020603050405020304" pitchFamily="18" charset="0"/>
                <a:cs typeface="Times New Roman" panose="02020603050405020304" pitchFamily="18" charset="0"/>
              </a:rPr>
              <a:t>(Line B minus Line C)</a:t>
            </a:r>
          </a:p>
          <a:p>
            <a:pPr algn="ctr"/>
            <a:endParaRPr lang="en-US" sz="1000">
              <a:latin typeface="Times New Roman" panose="02020603050405020304" pitchFamily="18" charset="0"/>
              <a:cs typeface="Times New Roman" panose="02020603050405020304" pitchFamily="18" charset="0"/>
            </a:endParaRPr>
          </a:p>
        </xdr:txBody>
      </xdr:sp>
      <xdr:sp macro="" textlink="">
        <xdr:nvSpPr>
          <xdr:cNvPr id="18" name="Arrow">
            <a:extLst>
              <a:ext uri="{FF2B5EF4-FFF2-40B4-BE49-F238E27FC236}">
                <a16:creationId xmlns:a16="http://schemas.microsoft.com/office/drawing/2014/main" id="{00000000-0008-0000-0200-000012000000}"/>
              </a:ext>
            </a:extLst>
          </xdr:cNvPr>
          <xdr:cNvSpPr>
            <a:spLocks noChangeShapeType="1"/>
          </xdr:cNvSpPr>
        </xdr:nvSpPr>
        <xdr:spPr bwMode="auto">
          <a:xfrm>
            <a:off x="8637586" y="2297904"/>
            <a:ext cx="0" cy="219074"/>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106680</xdr:rowOff>
        </xdr:from>
        <xdr:to>
          <xdr:col>8</xdr:col>
          <xdr:colOff>304800</xdr:colOff>
          <xdr:row>6</xdr:row>
          <xdr:rowOff>30480</xdr:rowOff>
        </xdr:to>
        <xdr:sp macro="" textlink="">
          <xdr:nvSpPr>
            <xdr:cNvPr id="6185" name="Check Box a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22860</xdr:rowOff>
        </xdr:from>
        <xdr:to>
          <xdr:col>8</xdr:col>
          <xdr:colOff>304800</xdr:colOff>
          <xdr:row>8</xdr:row>
          <xdr:rowOff>30480</xdr:rowOff>
        </xdr:to>
        <xdr:sp macro="" textlink="">
          <xdr:nvSpPr>
            <xdr:cNvPr id="6186" name="Check Box a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7620</xdr:rowOff>
        </xdr:from>
        <xdr:to>
          <xdr:col>8</xdr:col>
          <xdr:colOff>304800</xdr:colOff>
          <xdr:row>10</xdr:row>
          <xdr:rowOff>30480</xdr:rowOff>
        </xdr:to>
        <xdr:sp macro="" textlink="">
          <xdr:nvSpPr>
            <xdr:cNvPr id="6187" name="Check Box a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8</xdr:col>
          <xdr:colOff>304800</xdr:colOff>
          <xdr:row>12</xdr:row>
          <xdr:rowOff>30480</xdr:rowOff>
        </xdr:to>
        <xdr:sp macro="" textlink="">
          <xdr:nvSpPr>
            <xdr:cNvPr id="6188" name="Check Box a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22860</xdr:rowOff>
        </xdr:from>
        <xdr:to>
          <xdr:col>8</xdr:col>
          <xdr:colOff>304800</xdr:colOff>
          <xdr:row>14</xdr:row>
          <xdr:rowOff>30480</xdr:rowOff>
        </xdr:to>
        <xdr:sp macro="" textlink="">
          <xdr:nvSpPr>
            <xdr:cNvPr id="6189" name="Check Box a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22860</xdr:rowOff>
        </xdr:from>
        <xdr:to>
          <xdr:col>8</xdr:col>
          <xdr:colOff>304800</xdr:colOff>
          <xdr:row>18</xdr:row>
          <xdr:rowOff>30480</xdr:rowOff>
        </xdr:to>
        <xdr:sp macro="" textlink="">
          <xdr:nvSpPr>
            <xdr:cNvPr id="6197" name="Check Box b1"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22860</xdr:rowOff>
        </xdr:from>
        <xdr:to>
          <xdr:col>8</xdr:col>
          <xdr:colOff>304800</xdr:colOff>
          <xdr:row>20</xdr:row>
          <xdr:rowOff>30480</xdr:rowOff>
        </xdr:to>
        <xdr:sp macro="" textlink="">
          <xdr:nvSpPr>
            <xdr:cNvPr id="6198" name="Check Box b2"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22860</xdr:rowOff>
        </xdr:from>
        <xdr:to>
          <xdr:col>8</xdr:col>
          <xdr:colOff>312420</xdr:colOff>
          <xdr:row>22</xdr:row>
          <xdr:rowOff>30480</xdr:rowOff>
        </xdr:to>
        <xdr:sp macro="" textlink="">
          <xdr:nvSpPr>
            <xdr:cNvPr id="6199" name="Check Box b1a"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22</xdr:row>
          <xdr:rowOff>22860</xdr:rowOff>
        </xdr:from>
        <xdr:to>
          <xdr:col>8</xdr:col>
          <xdr:colOff>312420</xdr:colOff>
          <xdr:row>24</xdr:row>
          <xdr:rowOff>30480</xdr:rowOff>
        </xdr:to>
        <xdr:sp macro="" textlink="">
          <xdr:nvSpPr>
            <xdr:cNvPr id="6200" name="Check Box b2a"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22860</xdr:rowOff>
        </xdr:from>
        <xdr:to>
          <xdr:col>8</xdr:col>
          <xdr:colOff>304800</xdr:colOff>
          <xdr:row>28</xdr:row>
          <xdr:rowOff>30480</xdr:rowOff>
        </xdr:to>
        <xdr:sp macro="" textlink="">
          <xdr:nvSpPr>
            <xdr:cNvPr id="6178" name="Check Box c1"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7620</xdr:rowOff>
        </xdr:from>
        <xdr:to>
          <xdr:col>8</xdr:col>
          <xdr:colOff>304800</xdr:colOff>
          <xdr:row>30</xdr:row>
          <xdr:rowOff>22860</xdr:rowOff>
        </xdr:to>
        <xdr:sp macro="" textlink="">
          <xdr:nvSpPr>
            <xdr:cNvPr id="6179" name="Check Box c2"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8</xdr:col>
          <xdr:colOff>304800</xdr:colOff>
          <xdr:row>32</xdr:row>
          <xdr:rowOff>22860</xdr:rowOff>
        </xdr:to>
        <xdr:sp macro="" textlink="">
          <xdr:nvSpPr>
            <xdr:cNvPr id="6180" name="Check Box c3"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7620</xdr:rowOff>
        </xdr:from>
        <xdr:to>
          <xdr:col>8</xdr:col>
          <xdr:colOff>304800</xdr:colOff>
          <xdr:row>34</xdr:row>
          <xdr:rowOff>22860</xdr:rowOff>
        </xdr:to>
        <xdr:sp macro="" textlink="">
          <xdr:nvSpPr>
            <xdr:cNvPr id="6181" name="Check Box c4"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22860</xdr:rowOff>
        </xdr:from>
        <xdr:to>
          <xdr:col>8</xdr:col>
          <xdr:colOff>304800</xdr:colOff>
          <xdr:row>36</xdr:row>
          <xdr:rowOff>22860</xdr:rowOff>
        </xdr:to>
        <xdr:sp macro="" textlink="">
          <xdr:nvSpPr>
            <xdr:cNvPr id="6182" name="Check Box c5"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22860</xdr:rowOff>
        </xdr:from>
        <xdr:to>
          <xdr:col>8</xdr:col>
          <xdr:colOff>304800</xdr:colOff>
          <xdr:row>40</xdr:row>
          <xdr:rowOff>30480</xdr:rowOff>
        </xdr:to>
        <xdr:sp macro="" textlink="">
          <xdr:nvSpPr>
            <xdr:cNvPr id="6201" name="Check Box d1"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22860</xdr:rowOff>
        </xdr:from>
        <xdr:to>
          <xdr:col>8</xdr:col>
          <xdr:colOff>304800</xdr:colOff>
          <xdr:row>42</xdr:row>
          <xdr:rowOff>30480</xdr:rowOff>
        </xdr:to>
        <xdr:sp macro="" textlink="">
          <xdr:nvSpPr>
            <xdr:cNvPr id="6202" name="Check Box d2"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22860</xdr:rowOff>
        </xdr:from>
        <xdr:to>
          <xdr:col>8</xdr:col>
          <xdr:colOff>304800</xdr:colOff>
          <xdr:row>44</xdr:row>
          <xdr:rowOff>30480</xdr:rowOff>
        </xdr:to>
        <xdr:sp macro="" textlink="">
          <xdr:nvSpPr>
            <xdr:cNvPr id="6203" name="Check Box e1"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22860</xdr:rowOff>
        </xdr:from>
        <xdr:to>
          <xdr:col>8</xdr:col>
          <xdr:colOff>304800</xdr:colOff>
          <xdr:row>46</xdr:row>
          <xdr:rowOff>30480</xdr:rowOff>
        </xdr:to>
        <xdr:sp macro="" textlink="">
          <xdr:nvSpPr>
            <xdr:cNvPr id="6204" name="Check Box e2"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22860</xdr:rowOff>
        </xdr:from>
        <xdr:to>
          <xdr:col>8</xdr:col>
          <xdr:colOff>304800</xdr:colOff>
          <xdr:row>50</xdr:row>
          <xdr:rowOff>30480</xdr:rowOff>
        </xdr:to>
        <xdr:sp macro="" textlink="">
          <xdr:nvSpPr>
            <xdr:cNvPr id="6205" name="Check Box f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7620</xdr:rowOff>
        </xdr:from>
        <xdr:to>
          <xdr:col>8</xdr:col>
          <xdr:colOff>304800</xdr:colOff>
          <xdr:row>52</xdr:row>
          <xdr:rowOff>22860</xdr:rowOff>
        </xdr:to>
        <xdr:sp macro="" textlink="">
          <xdr:nvSpPr>
            <xdr:cNvPr id="6206" name="Check Box f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8</xdr:col>
          <xdr:colOff>304800</xdr:colOff>
          <xdr:row>54</xdr:row>
          <xdr:rowOff>22860</xdr:rowOff>
        </xdr:to>
        <xdr:sp macro="" textlink="">
          <xdr:nvSpPr>
            <xdr:cNvPr id="6207" name="Check Box f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7620</xdr:rowOff>
        </xdr:from>
        <xdr:to>
          <xdr:col>8</xdr:col>
          <xdr:colOff>304800</xdr:colOff>
          <xdr:row>56</xdr:row>
          <xdr:rowOff>22860</xdr:rowOff>
        </xdr:to>
        <xdr:sp macro="" textlink="">
          <xdr:nvSpPr>
            <xdr:cNvPr id="6208" name="Check Box f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22860</xdr:rowOff>
        </xdr:from>
        <xdr:to>
          <xdr:col>8</xdr:col>
          <xdr:colOff>304800</xdr:colOff>
          <xdr:row>58</xdr:row>
          <xdr:rowOff>22860</xdr:rowOff>
        </xdr:to>
        <xdr:sp macro="" textlink="">
          <xdr:nvSpPr>
            <xdr:cNvPr id="6209" name="Check Box f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22860</xdr:rowOff>
        </xdr:from>
        <xdr:to>
          <xdr:col>8</xdr:col>
          <xdr:colOff>304800</xdr:colOff>
          <xdr:row>60</xdr:row>
          <xdr:rowOff>30480</xdr:rowOff>
        </xdr:to>
        <xdr:sp macro="" textlink="">
          <xdr:nvSpPr>
            <xdr:cNvPr id="6211" name="Check Box f6"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7620</xdr:rowOff>
        </xdr:from>
        <xdr:to>
          <xdr:col>8</xdr:col>
          <xdr:colOff>304800</xdr:colOff>
          <xdr:row>62</xdr:row>
          <xdr:rowOff>22860</xdr:rowOff>
        </xdr:to>
        <xdr:sp macro="" textlink="">
          <xdr:nvSpPr>
            <xdr:cNvPr id="6212" name="Check Box f7"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0</xdr:rowOff>
        </xdr:from>
        <xdr:to>
          <xdr:col>8</xdr:col>
          <xdr:colOff>304800</xdr:colOff>
          <xdr:row>64</xdr:row>
          <xdr:rowOff>22860</xdr:rowOff>
        </xdr:to>
        <xdr:sp macro="" textlink="">
          <xdr:nvSpPr>
            <xdr:cNvPr id="6213" name="Check Box f8"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7620</xdr:rowOff>
        </xdr:from>
        <xdr:to>
          <xdr:col>8</xdr:col>
          <xdr:colOff>304800</xdr:colOff>
          <xdr:row>66</xdr:row>
          <xdr:rowOff>22860</xdr:rowOff>
        </xdr:to>
        <xdr:sp macro="" textlink="">
          <xdr:nvSpPr>
            <xdr:cNvPr id="6214" name="Check Box f9"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68</xdr:row>
          <xdr:rowOff>7620</xdr:rowOff>
        </xdr:from>
        <xdr:to>
          <xdr:col>8</xdr:col>
          <xdr:colOff>304800</xdr:colOff>
          <xdr:row>70</xdr:row>
          <xdr:rowOff>22860</xdr:rowOff>
        </xdr:to>
        <xdr:sp macro="" textlink="">
          <xdr:nvSpPr>
            <xdr:cNvPr id="6219" name="Check Box G1"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7620</xdr:rowOff>
        </xdr:from>
        <xdr:to>
          <xdr:col>8</xdr:col>
          <xdr:colOff>304800</xdr:colOff>
          <xdr:row>78</xdr:row>
          <xdr:rowOff>22860</xdr:rowOff>
        </xdr:to>
        <xdr:sp macro="" textlink="">
          <xdr:nvSpPr>
            <xdr:cNvPr id="6220" name="Check Box H1"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7620</xdr:rowOff>
        </xdr:from>
        <xdr:to>
          <xdr:col>8</xdr:col>
          <xdr:colOff>304800</xdr:colOff>
          <xdr:row>82</xdr:row>
          <xdr:rowOff>22860</xdr:rowOff>
        </xdr:to>
        <xdr:sp macro="" textlink="">
          <xdr:nvSpPr>
            <xdr:cNvPr id="6221" name="Check Box I1"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22860</xdr:rowOff>
        </xdr:from>
        <xdr:to>
          <xdr:col>8</xdr:col>
          <xdr:colOff>304800</xdr:colOff>
          <xdr:row>95</xdr:row>
          <xdr:rowOff>30480</xdr:rowOff>
        </xdr:to>
        <xdr:sp macro="" textlink="">
          <xdr:nvSpPr>
            <xdr:cNvPr id="6231" name="Check Box k1"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7620</xdr:rowOff>
        </xdr:from>
        <xdr:to>
          <xdr:col>8</xdr:col>
          <xdr:colOff>304800</xdr:colOff>
          <xdr:row>97</xdr:row>
          <xdr:rowOff>22860</xdr:rowOff>
        </xdr:to>
        <xdr:sp macro="" textlink="">
          <xdr:nvSpPr>
            <xdr:cNvPr id="6232" name="Check Box k2"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8</xdr:col>
          <xdr:colOff>304800</xdr:colOff>
          <xdr:row>99</xdr:row>
          <xdr:rowOff>22860</xdr:rowOff>
        </xdr:to>
        <xdr:sp macro="" textlink="">
          <xdr:nvSpPr>
            <xdr:cNvPr id="6233" name="Check Box k3"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104</xdr:row>
          <xdr:rowOff>22860</xdr:rowOff>
        </xdr:from>
        <xdr:to>
          <xdr:col>8</xdr:col>
          <xdr:colOff>304800</xdr:colOff>
          <xdr:row>106</xdr:row>
          <xdr:rowOff>30480</xdr:rowOff>
        </xdr:to>
        <xdr:sp macro="" textlink="">
          <xdr:nvSpPr>
            <xdr:cNvPr id="6241" name="Check Box L1" hidden="1">
              <a:extLst>
                <a:ext uri="{63B3BB69-23CF-44E3-9099-C40C66FF867C}">
                  <a14:compatExt spid="_x0000_s6241"/>
                </a:ext>
                <a:ext uri="{FF2B5EF4-FFF2-40B4-BE49-F238E27FC236}">
                  <a16:creationId xmlns:a16="http://schemas.microsoft.com/office/drawing/2014/main" id="{00000000-0008-0000-05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7620</xdr:rowOff>
        </xdr:from>
        <xdr:to>
          <xdr:col>8</xdr:col>
          <xdr:colOff>304800</xdr:colOff>
          <xdr:row>108</xdr:row>
          <xdr:rowOff>22860</xdr:rowOff>
        </xdr:to>
        <xdr:sp macro="" textlink="">
          <xdr:nvSpPr>
            <xdr:cNvPr id="6242" name="Check Box L2" hidden="1">
              <a:extLst>
                <a:ext uri="{63B3BB69-23CF-44E3-9099-C40C66FF867C}">
                  <a14:compatExt spid="_x0000_s6242"/>
                </a:ext>
                <a:ext uri="{FF2B5EF4-FFF2-40B4-BE49-F238E27FC236}">
                  <a16:creationId xmlns:a16="http://schemas.microsoft.com/office/drawing/2014/main" id="{00000000-0008-0000-05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108</xdr:row>
          <xdr:rowOff>7620</xdr:rowOff>
        </xdr:from>
        <xdr:to>
          <xdr:col>8</xdr:col>
          <xdr:colOff>304800</xdr:colOff>
          <xdr:row>110</xdr:row>
          <xdr:rowOff>22860</xdr:rowOff>
        </xdr:to>
        <xdr:sp macro="" textlink="">
          <xdr:nvSpPr>
            <xdr:cNvPr id="6257" name="Check Box M1" hidden="1">
              <a:extLst>
                <a:ext uri="{63B3BB69-23CF-44E3-9099-C40C66FF867C}">
                  <a14:compatExt spid="_x0000_s6257"/>
                </a:ext>
                <a:ext uri="{FF2B5EF4-FFF2-40B4-BE49-F238E27FC236}">
                  <a16:creationId xmlns:a16="http://schemas.microsoft.com/office/drawing/2014/main" id="{00000000-0008-0000-05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110</xdr:row>
          <xdr:rowOff>22860</xdr:rowOff>
        </xdr:from>
        <xdr:to>
          <xdr:col>8</xdr:col>
          <xdr:colOff>304800</xdr:colOff>
          <xdr:row>112</xdr:row>
          <xdr:rowOff>30480</xdr:rowOff>
        </xdr:to>
        <xdr:sp macro="" textlink="">
          <xdr:nvSpPr>
            <xdr:cNvPr id="6255" name="Check Box M2" hidden="1">
              <a:extLst>
                <a:ext uri="{63B3BB69-23CF-44E3-9099-C40C66FF867C}">
                  <a14:compatExt spid="_x0000_s6255"/>
                </a:ext>
                <a:ext uri="{FF2B5EF4-FFF2-40B4-BE49-F238E27FC236}">
                  <a16:creationId xmlns:a16="http://schemas.microsoft.com/office/drawing/2014/main" id="{00000000-0008-0000-05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7620</xdr:rowOff>
        </xdr:from>
        <xdr:to>
          <xdr:col>8</xdr:col>
          <xdr:colOff>304800</xdr:colOff>
          <xdr:row>114</xdr:row>
          <xdr:rowOff>22860</xdr:rowOff>
        </xdr:to>
        <xdr:sp macro="" textlink="">
          <xdr:nvSpPr>
            <xdr:cNvPr id="6256" name="Check Box M3" hidden="1">
              <a:extLst>
                <a:ext uri="{63B3BB69-23CF-44E3-9099-C40C66FF867C}">
                  <a14:compatExt spid="_x0000_s6256"/>
                </a:ext>
                <a:ext uri="{FF2B5EF4-FFF2-40B4-BE49-F238E27FC236}">
                  <a16:creationId xmlns:a16="http://schemas.microsoft.com/office/drawing/2014/main" id="{00000000-0008-0000-05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118</xdr:row>
          <xdr:rowOff>22860</xdr:rowOff>
        </xdr:from>
        <xdr:to>
          <xdr:col>8</xdr:col>
          <xdr:colOff>304800</xdr:colOff>
          <xdr:row>120</xdr:row>
          <xdr:rowOff>30480</xdr:rowOff>
        </xdr:to>
        <xdr:sp macro="" textlink="">
          <xdr:nvSpPr>
            <xdr:cNvPr id="6245" name="Check Box n1" hidden="1">
              <a:extLst>
                <a:ext uri="{63B3BB69-23CF-44E3-9099-C40C66FF867C}">
                  <a14:compatExt spid="_x0000_s6245"/>
                </a:ext>
                <a:ext uri="{FF2B5EF4-FFF2-40B4-BE49-F238E27FC236}">
                  <a16:creationId xmlns:a16="http://schemas.microsoft.com/office/drawing/2014/main" id="{00000000-0008-0000-05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7620</xdr:rowOff>
        </xdr:from>
        <xdr:to>
          <xdr:col>8</xdr:col>
          <xdr:colOff>304800</xdr:colOff>
          <xdr:row>122</xdr:row>
          <xdr:rowOff>22860</xdr:rowOff>
        </xdr:to>
        <xdr:sp macro="" textlink="">
          <xdr:nvSpPr>
            <xdr:cNvPr id="6246" name="Check Box n2" hidden="1">
              <a:extLst>
                <a:ext uri="{63B3BB69-23CF-44E3-9099-C40C66FF867C}">
                  <a14:compatExt spid="_x0000_s6246"/>
                </a:ext>
                <a:ext uri="{FF2B5EF4-FFF2-40B4-BE49-F238E27FC236}">
                  <a16:creationId xmlns:a16="http://schemas.microsoft.com/office/drawing/2014/main" id="{00000000-0008-0000-05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122</xdr:row>
          <xdr:rowOff>0</xdr:rowOff>
        </xdr:from>
        <xdr:to>
          <xdr:col>8</xdr:col>
          <xdr:colOff>304800</xdr:colOff>
          <xdr:row>124</xdr:row>
          <xdr:rowOff>22860</xdr:rowOff>
        </xdr:to>
        <xdr:sp macro="" textlink="">
          <xdr:nvSpPr>
            <xdr:cNvPr id="6247" name="Check Box n3" hidden="1">
              <a:extLst>
                <a:ext uri="{63B3BB69-23CF-44E3-9099-C40C66FF867C}">
                  <a14:compatExt spid="_x0000_s6247"/>
                </a:ext>
                <a:ext uri="{FF2B5EF4-FFF2-40B4-BE49-F238E27FC236}">
                  <a16:creationId xmlns:a16="http://schemas.microsoft.com/office/drawing/2014/main" id="{00000000-0008-0000-05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124</xdr:row>
          <xdr:rowOff>7620</xdr:rowOff>
        </xdr:from>
        <xdr:to>
          <xdr:col>8</xdr:col>
          <xdr:colOff>304800</xdr:colOff>
          <xdr:row>126</xdr:row>
          <xdr:rowOff>22860</xdr:rowOff>
        </xdr:to>
        <xdr:sp macro="" textlink="">
          <xdr:nvSpPr>
            <xdr:cNvPr id="6248" name="Check Box n4" hidden="1">
              <a:extLst>
                <a:ext uri="{63B3BB69-23CF-44E3-9099-C40C66FF867C}">
                  <a14:compatExt spid="_x0000_s6248"/>
                </a:ext>
                <a:ext uri="{FF2B5EF4-FFF2-40B4-BE49-F238E27FC236}">
                  <a16:creationId xmlns:a16="http://schemas.microsoft.com/office/drawing/2014/main" id="{00000000-0008-0000-05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126</xdr:row>
          <xdr:rowOff>22860</xdr:rowOff>
        </xdr:from>
        <xdr:to>
          <xdr:col>8</xdr:col>
          <xdr:colOff>304800</xdr:colOff>
          <xdr:row>128</xdr:row>
          <xdr:rowOff>22860</xdr:rowOff>
        </xdr:to>
        <xdr:sp macro="" textlink="">
          <xdr:nvSpPr>
            <xdr:cNvPr id="6249" name="Check Box n5" hidden="1">
              <a:extLst>
                <a:ext uri="{63B3BB69-23CF-44E3-9099-C40C66FF867C}">
                  <a14:compatExt spid="_x0000_s6249"/>
                </a:ext>
                <a:ext uri="{FF2B5EF4-FFF2-40B4-BE49-F238E27FC236}">
                  <a16:creationId xmlns:a16="http://schemas.microsoft.com/office/drawing/2014/main" id="{00000000-0008-0000-05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128</xdr:row>
          <xdr:rowOff>22860</xdr:rowOff>
        </xdr:from>
        <xdr:to>
          <xdr:col>8</xdr:col>
          <xdr:colOff>304800</xdr:colOff>
          <xdr:row>130</xdr:row>
          <xdr:rowOff>30480</xdr:rowOff>
        </xdr:to>
        <xdr:sp macro="" textlink="">
          <xdr:nvSpPr>
            <xdr:cNvPr id="6250" name="Check Box n6" hidden="1">
              <a:extLst>
                <a:ext uri="{63B3BB69-23CF-44E3-9099-C40C66FF867C}">
                  <a14:compatExt spid="_x0000_s6250"/>
                </a:ext>
                <a:ext uri="{FF2B5EF4-FFF2-40B4-BE49-F238E27FC236}">
                  <a16:creationId xmlns:a16="http://schemas.microsoft.com/office/drawing/2014/main" id="{00000000-0008-0000-05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7620</xdr:rowOff>
        </xdr:from>
        <xdr:to>
          <xdr:col>8</xdr:col>
          <xdr:colOff>304800</xdr:colOff>
          <xdr:row>132</xdr:row>
          <xdr:rowOff>22860</xdr:rowOff>
        </xdr:to>
        <xdr:sp macro="" textlink="">
          <xdr:nvSpPr>
            <xdr:cNvPr id="6251" name="Check Box n7" hidden="1">
              <a:extLst>
                <a:ext uri="{63B3BB69-23CF-44E3-9099-C40C66FF867C}">
                  <a14:compatExt spid="_x0000_s6251"/>
                </a:ext>
                <a:ext uri="{FF2B5EF4-FFF2-40B4-BE49-F238E27FC236}">
                  <a16:creationId xmlns:a16="http://schemas.microsoft.com/office/drawing/2014/main" id="{00000000-0008-0000-05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132</xdr:row>
          <xdr:rowOff>0</xdr:rowOff>
        </xdr:from>
        <xdr:to>
          <xdr:col>8</xdr:col>
          <xdr:colOff>304800</xdr:colOff>
          <xdr:row>134</xdr:row>
          <xdr:rowOff>22860</xdr:rowOff>
        </xdr:to>
        <xdr:sp macro="" textlink="">
          <xdr:nvSpPr>
            <xdr:cNvPr id="6252" name="Check Box n8" hidden="1">
              <a:extLst>
                <a:ext uri="{63B3BB69-23CF-44E3-9099-C40C66FF867C}">
                  <a14:compatExt spid="_x0000_s6252"/>
                </a:ext>
                <a:ext uri="{FF2B5EF4-FFF2-40B4-BE49-F238E27FC236}">
                  <a16:creationId xmlns:a16="http://schemas.microsoft.com/office/drawing/2014/main" id="{00000000-0008-0000-05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7620</xdr:rowOff>
        </xdr:from>
        <xdr:to>
          <xdr:col>8</xdr:col>
          <xdr:colOff>304800</xdr:colOff>
          <xdr:row>136</xdr:row>
          <xdr:rowOff>22860</xdr:rowOff>
        </xdr:to>
        <xdr:sp macro="" textlink="">
          <xdr:nvSpPr>
            <xdr:cNvPr id="6253" name="Check Box n9" hidden="1">
              <a:extLst>
                <a:ext uri="{63B3BB69-23CF-44E3-9099-C40C66FF867C}">
                  <a14:compatExt spid="_x0000_s6253"/>
                </a:ext>
                <a:ext uri="{FF2B5EF4-FFF2-40B4-BE49-F238E27FC236}">
                  <a16:creationId xmlns:a16="http://schemas.microsoft.com/office/drawing/2014/main" id="{00000000-0008-0000-05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136</xdr:row>
          <xdr:rowOff>7620</xdr:rowOff>
        </xdr:from>
        <xdr:to>
          <xdr:col>8</xdr:col>
          <xdr:colOff>304800</xdr:colOff>
          <xdr:row>138</xdr:row>
          <xdr:rowOff>22860</xdr:rowOff>
        </xdr:to>
        <xdr:sp macro="" textlink="">
          <xdr:nvSpPr>
            <xdr:cNvPr id="6254" name="Check Box n10" hidden="1">
              <a:extLst>
                <a:ext uri="{63B3BB69-23CF-44E3-9099-C40C66FF867C}">
                  <a14:compatExt spid="_x0000_s6254"/>
                </a:ext>
                <a:ext uri="{FF2B5EF4-FFF2-40B4-BE49-F238E27FC236}">
                  <a16:creationId xmlns:a16="http://schemas.microsoft.com/office/drawing/2014/main" id="{00000000-0008-0000-05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140</xdr:row>
          <xdr:rowOff>7620</xdr:rowOff>
        </xdr:from>
        <xdr:to>
          <xdr:col>8</xdr:col>
          <xdr:colOff>304800</xdr:colOff>
          <xdr:row>142</xdr:row>
          <xdr:rowOff>22860</xdr:rowOff>
        </xdr:to>
        <xdr:sp macro="" textlink="">
          <xdr:nvSpPr>
            <xdr:cNvPr id="6258" name="Check Box M1" hidden="1">
              <a:extLst>
                <a:ext uri="{63B3BB69-23CF-44E3-9099-C40C66FF867C}">
                  <a14:compatExt spid="_x0000_s6258"/>
                </a:ext>
                <a:ext uri="{FF2B5EF4-FFF2-40B4-BE49-F238E27FC236}">
                  <a16:creationId xmlns:a16="http://schemas.microsoft.com/office/drawing/2014/main" id="{00000000-0008-0000-05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142</xdr:row>
          <xdr:rowOff>22860</xdr:rowOff>
        </xdr:from>
        <xdr:to>
          <xdr:col>8</xdr:col>
          <xdr:colOff>304800</xdr:colOff>
          <xdr:row>144</xdr:row>
          <xdr:rowOff>30480</xdr:rowOff>
        </xdr:to>
        <xdr:sp macro="" textlink="">
          <xdr:nvSpPr>
            <xdr:cNvPr id="6259" name="Check Box M2" hidden="1">
              <a:extLst>
                <a:ext uri="{63B3BB69-23CF-44E3-9099-C40C66FF867C}">
                  <a14:compatExt spid="_x0000_s6259"/>
                </a:ext>
                <a:ext uri="{FF2B5EF4-FFF2-40B4-BE49-F238E27FC236}">
                  <a16:creationId xmlns:a16="http://schemas.microsoft.com/office/drawing/2014/main" id="{00000000-0008-0000-05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144</xdr:row>
          <xdr:rowOff>7620</xdr:rowOff>
        </xdr:from>
        <xdr:to>
          <xdr:col>8</xdr:col>
          <xdr:colOff>304800</xdr:colOff>
          <xdr:row>146</xdr:row>
          <xdr:rowOff>22860</xdr:rowOff>
        </xdr:to>
        <xdr:sp macro="" textlink="">
          <xdr:nvSpPr>
            <xdr:cNvPr id="6260" name="Check Box M3" hidden="1">
              <a:extLst>
                <a:ext uri="{63B3BB69-23CF-44E3-9099-C40C66FF867C}">
                  <a14:compatExt spid="_x0000_s6260"/>
                </a:ext>
                <a:ext uri="{FF2B5EF4-FFF2-40B4-BE49-F238E27FC236}">
                  <a16:creationId xmlns:a16="http://schemas.microsoft.com/office/drawing/2014/main" id="{00000000-0008-0000-05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159</xdr:row>
          <xdr:rowOff>22860</xdr:rowOff>
        </xdr:from>
        <xdr:to>
          <xdr:col>8</xdr:col>
          <xdr:colOff>304800</xdr:colOff>
          <xdr:row>161</xdr:row>
          <xdr:rowOff>30480</xdr:rowOff>
        </xdr:to>
        <xdr:sp macro="" textlink="">
          <xdr:nvSpPr>
            <xdr:cNvPr id="6262" name="Check Box Q1" hidden="1">
              <a:extLst>
                <a:ext uri="{63B3BB69-23CF-44E3-9099-C40C66FF867C}">
                  <a14:compatExt spid="_x0000_s6262"/>
                </a:ext>
                <a:ext uri="{FF2B5EF4-FFF2-40B4-BE49-F238E27FC236}">
                  <a16:creationId xmlns:a16="http://schemas.microsoft.com/office/drawing/2014/main" id="{00000000-0008-0000-05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161</xdr:row>
          <xdr:rowOff>22860</xdr:rowOff>
        </xdr:from>
        <xdr:to>
          <xdr:col>8</xdr:col>
          <xdr:colOff>304800</xdr:colOff>
          <xdr:row>163</xdr:row>
          <xdr:rowOff>30480</xdr:rowOff>
        </xdr:to>
        <xdr:sp macro="" textlink="">
          <xdr:nvSpPr>
            <xdr:cNvPr id="6263" name="Check Box Q2" hidden="1">
              <a:extLst>
                <a:ext uri="{63B3BB69-23CF-44E3-9099-C40C66FF867C}">
                  <a14:compatExt spid="_x0000_s6263"/>
                </a:ext>
                <a:ext uri="{FF2B5EF4-FFF2-40B4-BE49-F238E27FC236}">
                  <a16:creationId xmlns:a16="http://schemas.microsoft.com/office/drawing/2014/main" id="{00000000-0008-0000-05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163</xdr:row>
          <xdr:rowOff>22860</xdr:rowOff>
        </xdr:from>
        <xdr:to>
          <xdr:col>8</xdr:col>
          <xdr:colOff>304800</xdr:colOff>
          <xdr:row>165</xdr:row>
          <xdr:rowOff>30480</xdr:rowOff>
        </xdr:to>
        <xdr:sp macro="" textlink="">
          <xdr:nvSpPr>
            <xdr:cNvPr id="6264" name="Check Box Q1" hidden="1">
              <a:extLst>
                <a:ext uri="{63B3BB69-23CF-44E3-9099-C40C66FF867C}">
                  <a14:compatExt spid="_x0000_s6264"/>
                </a:ext>
                <a:ext uri="{FF2B5EF4-FFF2-40B4-BE49-F238E27FC236}">
                  <a16:creationId xmlns:a16="http://schemas.microsoft.com/office/drawing/2014/main" id="{00000000-0008-0000-05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165</xdr:row>
          <xdr:rowOff>22860</xdr:rowOff>
        </xdr:from>
        <xdr:to>
          <xdr:col>8</xdr:col>
          <xdr:colOff>304800</xdr:colOff>
          <xdr:row>167</xdr:row>
          <xdr:rowOff>30480</xdr:rowOff>
        </xdr:to>
        <xdr:sp macro="" textlink="">
          <xdr:nvSpPr>
            <xdr:cNvPr id="6265" name="Check Box Q2" hidden="1">
              <a:extLst>
                <a:ext uri="{63B3BB69-23CF-44E3-9099-C40C66FF867C}">
                  <a14:compatExt spid="_x0000_s6265"/>
                </a:ext>
                <a:ext uri="{FF2B5EF4-FFF2-40B4-BE49-F238E27FC236}">
                  <a16:creationId xmlns:a16="http://schemas.microsoft.com/office/drawing/2014/main" id="{00000000-0008-0000-05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167</xdr:row>
          <xdr:rowOff>7620</xdr:rowOff>
        </xdr:from>
        <xdr:to>
          <xdr:col>8</xdr:col>
          <xdr:colOff>304800</xdr:colOff>
          <xdr:row>169</xdr:row>
          <xdr:rowOff>22860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5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169</xdr:row>
          <xdr:rowOff>22860</xdr:rowOff>
        </xdr:from>
        <xdr:to>
          <xdr:col>8</xdr:col>
          <xdr:colOff>304800</xdr:colOff>
          <xdr:row>171</xdr:row>
          <xdr:rowOff>30480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5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7620</xdr:rowOff>
        </xdr:from>
        <xdr:to>
          <xdr:col>8</xdr:col>
          <xdr:colOff>304800</xdr:colOff>
          <xdr:row>173</xdr:row>
          <xdr:rowOff>22860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5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173</xdr:row>
          <xdr:rowOff>22860</xdr:rowOff>
        </xdr:from>
        <xdr:to>
          <xdr:col>8</xdr:col>
          <xdr:colOff>304800</xdr:colOff>
          <xdr:row>175</xdr:row>
          <xdr:rowOff>30480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5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175</xdr:row>
          <xdr:rowOff>7620</xdr:rowOff>
        </xdr:from>
        <xdr:to>
          <xdr:col>8</xdr:col>
          <xdr:colOff>304800</xdr:colOff>
          <xdr:row>177</xdr:row>
          <xdr:rowOff>22860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5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177</xdr:row>
          <xdr:rowOff>7620</xdr:rowOff>
        </xdr:from>
        <xdr:to>
          <xdr:col>8</xdr:col>
          <xdr:colOff>304800</xdr:colOff>
          <xdr:row>179</xdr:row>
          <xdr:rowOff>22860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5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xdr:row>
      <xdr:rowOff>47625</xdr:rowOff>
    </xdr:from>
    <xdr:to>
      <xdr:col>14</xdr:col>
      <xdr:colOff>0</xdr:colOff>
      <xdr:row>7</xdr:row>
      <xdr:rowOff>0</xdr:rowOff>
    </xdr:to>
    <xdr:pic>
      <xdr:nvPicPr>
        <xdr:cNvPr id="4538" name="Buster">
          <a:extLst>
            <a:ext uri="{FF2B5EF4-FFF2-40B4-BE49-F238E27FC236}">
              <a16:creationId xmlns:a16="http://schemas.microsoft.com/office/drawing/2014/main" id="{00000000-0008-0000-0800-0000BA11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1429"/>
        <a:stretch>
          <a:fillRect/>
        </a:stretch>
      </xdr:blipFill>
      <xdr:spPr bwMode="auto">
        <a:xfrm>
          <a:off x="6638925" y="2857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9</xdr:col>
          <xdr:colOff>0</xdr:colOff>
          <xdr:row>4</xdr:row>
          <xdr:rowOff>114300</xdr:rowOff>
        </xdr:from>
        <xdr:to>
          <xdr:col>9</xdr:col>
          <xdr:colOff>304800</xdr:colOff>
          <xdr:row>6</xdr:row>
          <xdr:rowOff>114300</xdr:rowOff>
        </xdr:to>
        <xdr:sp macro="" textlink="">
          <xdr:nvSpPr>
            <xdr:cNvPr id="18252" name="Check Box a1" hidden="1">
              <a:extLst>
                <a:ext uri="{63B3BB69-23CF-44E3-9099-C40C66FF867C}">
                  <a14:compatExt spid="_x0000_s18252"/>
                </a:ext>
                <a:ext uri="{FF2B5EF4-FFF2-40B4-BE49-F238E27FC236}">
                  <a16:creationId xmlns:a16="http://schemas.microsoft.com/office/drawing/2014/main" id="{00000000-0008-0000-0800-00004C4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66673</xdr:colOff>
          <xdr:row>17</xdr:row>
          <xdr:rowOff>0</xdr:rowOff>
        </xdr:from>
        <xdr:to>
          <xdr:col>28</xdr:col>
          <xdr:colOff>19055</xdr:colOff>
          <xdr:row>18</xdr:row>
          <xdr:rowOff>2667</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6246494" y="2486025"/>
              <a:ext cx="3836678" cy="326517"/>
              <a:chOff x="5648319" y="2362200"/>
              <a:chExt cx="3255068" cy="247650"/>
            </a:xfrm>
          </xdr:grpSpPr>
          <xdr:sp macro="" textlink="">
            <xdr:nvSpPr>
              <xdr:cNvPr id="7170" name="Check Box Pre K"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5648319"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Check Box K"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5962647"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2" name="Check Box 1" hidden="1">
                <a:extLst>
                  <a:ext uri="{63B3BB69-23CF-44E3-9099-C40C66FF867C}">
                    <a14:compatExt spid="_x0000_s7172"/>
                  </a:ext>
                  <a:ext uri="{FF2B5EF4-FFF2-40B4-BE49-F238E27FC236}">
                    <a16:creationId xmlns:a16="http://schemas.microsoft.com/office/drawing/2014/main" id="{00000000-0008-0000-0800-0000041C0000}"/>
                  </a:ext>
                </a:extLst>
              </xdr:cNvPr>
              <xdr:cNvSpPr/>
            </xdr:nvSpPr>
            <xdr:spPr bwMode="auto">
              <a:xfrm>
                <a:off x="62757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3" name="Check Box 2" hidden="1">
                <a:extLst>
                  <a:ext uri="{63B3BB69-23CF-44E3-9099-C40C66FF867C}">
                    <a14:compatExt spid="_x0000_s7173"/>
                  </a:ext>
                  <a:ext uri="{FF2B5EF4-FFF2-40B4-BE49-F238E27FC236}">
                    <a16:creationId xmlns:a16="http://schemas.microsoft.com/office/drawing/2014/main" id="{00000000-0008-0000-0800-0000051C0000}"/>
                  </a:ext>
                </a:extLst>
              </xdr:cNvPr>
              <xdr:cNvSpPr/>
            </xdr:nvSpPr>
            <xdr:spPr bwMode="auto">
              <a:xfrm>
                <a:off x="659005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4" name="Check Box 3"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692218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5" name="Check Box 4" hidden="1">
                <a:extLst>
                  <a:ext uri="{63B3BB69-23CF-44E3-9099-C40C66FF867C}">
                    <a14:compatExt spid="_x0000_s7175"/>
                  </a:ext>
                  <a:ext uri="{FF2B5EF4-FFF2-40B4-BE49-F238E27FC236}">
                    <a16:creationId xmlns:a16="http://schemas.microsoft.com/office/drawing/2014/main" id="{00000000-0008-0000-0800-0000071C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6" name="Check Box 5" hidden="1">
                <a:extLst>
                  <a:ext uri="{63B3BB69-23CF-44E3-9099-C40C66FF867C}">
                    <a14:compatExt spid="_x0000_s7176"/>
                  </a:ext>
                  <a:ext uri="{FF2B5EF4-FFF2-40B4-BE49-F238E27FC236}">
                    <a16:creationId xmlns:a16="http://schemas.microsoft.com/office/drawing/2014/main" id="{00000000-0008-0000-0800-0000081C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7" name="Check Box 6" hidden="1">
                <a:extLst>
                  <a:ext uri="{63B3BB69-23CF-44E3-9099-C40C66FF867C}">
                    <a14:compatExt spid="_x0000_s7177"/>
                  </a:ext>
                  <a:ext uri="{FF2B5EF4-FFF2-40B4-BE49-F238E27FC236}">
                    <a16:creationId xmlns:a16="http://schemas.microsoft.com/office/drawing/2014/main" id="{00000000-0008-0000-0800-0000091C0000}"/>
                  </a:ext>
                </a:extLst>
              </xdr:cNvPr>
              <xdr:cNvSpPr/>
            </xdr:nvSpPr>
            <xdr:spPr bwMode="auto">
              <a:xfrm>
                <a:off x="7884629"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8" name="Check Box 7 - 12" hidden="1">
                <a:extLst>
                  <a:ext uri="{63B3BB69-23CF-44E3-9099-C40C66FF867C}">
                    <a14:compatExt spid="_x0000_s7178"/>
                  </a:ext>
                  <a:ext uri="{FF2B5EF4-FFF2-40B4-BE49-F238E27FC236}">
                    <a16:creationId xmlns:a16="http://schemas.microsoft.com/office/drawing/2014/main" id="{00000000-0008-0000-0800-00000A1C0000}"/>
                  </a:ext>
                </a:extLst>
              </xdr:cNvPr>
              <xdr:cNvSpPr/>
            </xdr:nvSpPr>
            <xdr:spPr bwMode="auto">
              <a:xfrm>
                <a:off x="8211376"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Check Box Public Demo" hidden="1">
                <a:extLst>
                  <a:ext uri="{63B3BB69-23CF-44E3-9099-C40C66FF867C}">
                    <a14:compatExt spid="_x0000_s7179"/>
                  </a:ext>
                  <a:ext uri="{FF2B5EF4-FFF2-40B4-BE49-F238E27FC236}">
                    <a16:creationId xmlns:a16="http://schemas.microsoft.com/office/drawing/2014/main" id="{00000000-0008-0000-0800-00000B1C0000}"/>
                  </a:ext>
                </a:extLst>
              </xdr:cNvPr>
              <xdr:cNvSpPr/>
            </xdr:nvSpPr>
            <xdr:spPr bwMode="auto">
              <a:xfrm>
                <a:off x="8598587"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18</xdr:row>
          <xdr:rowOff>0</xdr:rowOff>
        </xdr:from>
        <xdr:to>
          <xdr:col>28</xdr:col>
          <xdr:colOff>19048</xdr:colOff>
          <xdr:row>19</xdr:row>
          <xdr:rowOff>2667</xdr:rowOff>
        </xdr:to>
        <xdr:grpSp>
          <xdr:nvGrpSpPr>
            <xdr:cNvPr id="18" name="Group 2">
              <a:extLst>
                <a:ext uri="{FF2B5EF4-FFF2-40B4-BE49-F238E27FC236}">
                  <a16:creationId xmlns:a16="http://schemas.microsoft.com/office/drawing/2014/main" id="{00000000-0008-0000-0800-000012000000}"/>
                </a:ext>
              </a:extLst>
            </xdr:cNvPr>
            <xdr:cNvGrpSpPr/>
          </xdr:nvGrpSpPr>
          <xdr:grpSpPr>
            <a:xfrm>
              <a:off x="6246492" y="2809875"/>
              <a:ext cx="3844289" cy="326517"/>
              <a:chOff x="5648330" y="2362200"/>
              <a:chExt cx="3255065" cy="247650"/>
            </a:xfrm>
          </xdr:grpSpPr>
          <xdr:sp macro="" textlink="">
            <xdr:nvSpPr>
              <xdr:cNvPr id="7180" name="Check Box Pre K" hidden="1">
                <a:extLst>
                  <a:ext uri="{63B3BB69-23CF-44E3-9099-C40C66FF867C}">
                    <a14:compatExt spid="_x0000_s7180"/>
                  </a:ext>
                  <a:ext uri="{FF2B5EF4-FFF2-40B4-BE49-F238E27FC236}">
                    <a16:creationId xmlns:a16="http://schemas.microsoft.com/office/drawing/2014/main" id="{00000000-0008-0000-0800-00000C1C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Check Box K" hidden="1">
                <a:extLst>
                  <a:ext uri="{63B3BB69-23CF-44E3-9099-C40C66FF867C}">
                    <a14:compatExt spid="_x0000_s7181"/>
                  </a:ext>
                  <a:ext uri="{FF2B5EF4-FFF2-40B4-BE49-F238E27FC236}">
                    <a16:creationId xmlns:a16="http://schemas.microsoft.com/office/drawing/2014/main" id="{00000000-0008-0000-0800-00000D1C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2" name="Check Box 1" hidden="1">
                <a:extLst>
                  <a:ext uri="{63B3BB69-23CF-44E3-9099-C40C66FF867C}">
                    <a14:compatExt spid="_x0000_s7182"/>
                  </a:ext>
                  <a:ext uri="{FF2B5EF4-FFF2-40B4-BE49-F238E27FC236}">
                    <a16:creationId xmlns:a16="http://schemas.microsoft.com/office/drawing/2014/main" id="{00000000-0008-0000-0800-00000E1C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3" name="Check Box 2" hidden="1">
                <a:extLst>
                  <a:ext uri="{63B3BB69-23CF-44E3-9099-C40C66FF867C}">
                    <a14:compatExt spid="_x0000_s7183"/>
                  </a:ext>
                  <a:ext uri="{FF2B5EF4-FFF2-40B4-BE49-F238E27FC236}">
                    <a16:creationId xmlns:a16="http://schemas.microsoft.com/office/drawing/2014/main" id="{00000000-0008-0000-0800-00000F1C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Check Box 3" hidden="1">
                <a:extLst>
                  <a:ext uri="{63B3BB69-23CF-44E3-9099-C40C66FF867C}">
                    <a14:compatExt spid="_x0000_s7184"/>
                  </a:ext>
                  <a:ext uri="{FF2B5EF4-FFF2-40B4-BE49-F238E27FC236}">
                    <a16:creationId xmlns:a16="http://schemas.microsoft.com/office/drawing/2014/main" id="{00000000-0008-0000-0800-0000101C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5" name="Check Box 4" hidden="1">
                <a:extLst>
                  <a:ext uri="{63B3BB69-23CF-44E3-9099-C40C66FF867C}">
                    <a14:compatExt spid="_x0000_s7185"/>
                  </a:ext>
                  <a:ext uri="{FF2B5EF4-FFF2-40B4-BE49-F238E27FC236}">
                    <a16:creationId xmlns:a16="http://schemas.microsoft.com/office/drawing/2014/main" id="{00000000-0008-0000-0800-0000111C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6" name="Check Box 5" hidden="1">
                <a:extLst>
                  <a:ext uri="{63B3BB69-23CF-44E3-9099-C40C66FF867C}">
                    <a14:compatExt spid="_x0000_s7186"/>
                  </a:ext>
                  <a:ext uri="{FF2B5EF4-FFF2-40B4-BE49-F238E27FC236}">
                    <a16:creationId xmlns:a16="http://schemas.microsoft.com/office/drawing/2014/main" id="{00000000-0008-0000-0800-0000121C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7" name="Check Box 6" hidden="1">
                <a:extLst>
                  <a:ext uri="{63B3BB69-23CF-44E3-9099-C40C66FF867C}">
                    <a14:compatExt spid="_x0000_s7187"/>
                  </a:ext>
                  <a:ext uri="{FF2B5EF4-FFF2-40B4-BE49-F238E27FC236}">
                    <a16:creationId xmlns:a16="http://schemas.microsoft.com/office/drawing/2014/main" id="{00000000-0008-0000-0800-0000131C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8" name="Check Box 7 - 12" hidden="1">
                <a:extLst>
                  <a:ext uri="{63B3BB69-23CF-44E3-9099-C40C66FF867C}">
                    <a14:compatExt spid="_x0000_s7188"/>
                  </a:ext>
                  <a:ext uri="{FF2B5EF4-FFF2-40B4-BE49-F238E27FC236}">
                    <a16:creationId xmlns:a16="http://schemas.microsoft.com/office/drawing/2014/main" id="{00000000-0008-0000-0800-0000141C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9" name="Check Box Public Demo" hidden="1">
                <a:extLst>
                  <a:ext uri="{63B3BB69-23CF-44E3-9099-C40C66FF867C}">
                    <a14:compatExt spid="_x0000_s7189"/>
                  </a:ext>
                  <a:ext uri="{FF2B5EF4-FFF2-40B4-BE49-F238E27FC236}">
                    <a16:creationId xmlns:a16="http://schemas.microsoft.com/office/drawing/2014/main" id="{00000000-0008-0000-0800-0000151C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20</xdr:row>
          <xdr:rowOff>0</xdr:rowOff>
        </xdr:from>
        <xdr:to>
          <xdr:col>28</xdr:col>
          <xdr:colOff>19048</xdr:colOff>
          <xdr:row>21</xdr:row>
          <xdr:rowOff>0</xdr:rowOff>
        </xdr:to>
        <xdr:grpSp>
          <xdr:nvGrpSpPr>
            <xdr:cNvPr id="48" name="Group 4">
              <a:extLst>
                <a:ext uri="{FF2B5EF4-FFF2-40B4-BE49-F238E27FC236}">
                  <a16:creationId xmlns:a16="http://schemas.microsoft.com/office/drawing/2014/main" id="{00000000-0008-0000-0800-000030000000}"/>
                </a:ext>
              </a:extLst>
            </xdr:cNvPr>
            <xdr:cNvGrpSpPr/>
          </xdr:nvGrpSpPr>
          <xdr:grpSpPr>
            <a:xfrm>
              <a:off x="6246492" y="3457575"/>
              <a:ext cx="3844289" cy="323850"/>
              <a:chOff x="5648330" y="2362200"/>
              <a:chExt cx="3255065" cy="247650"/>
            </a:xfrm>
          </xdr:grpSpPr>
          <xdr:sp macro="" textlink="">
            <xdr:nvSpPr>
              <xdr:cNvPr id="18263" name="Check Box Pre K" hidden="1">
                <a:extLst>
                  <a:ext uri="{63B3BB69-23CF-44E3-9099-C40C66FF867C}">
                    <a14:compatExt spid="_x0000_s18263"/>
                  </a:ext>
                  <a:ext uri="{FF2B5EF4-FFF2-40B4-BE49-F238E27FC236}">
                    <a16:creationId xmlns:a16="http://schemas.microsoft.com/office/drawing/2014/main" id="{00000000-0008-0000-0800-000057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4" name="Check Box K" hidden="1">
                <a:extLst>
                  <a:ext uri="{63B3BB69-23CF-44E3-9099-C40C66FF867C}">
                    <a14:compatExt spid="_x0000_s18264"/>
                  </a:ext>
                  <a:ext uri="{FF2B5EF4-FFF2-40B4-BE49-F238E27FC236}">
                    <a16:creationId xmlns:a16="http://schemas.microsoft.com/office/drawing/2014/main" id="{00000000-0008-0000-0800-000058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5" name="Check Box 1" hidden="1">
                <a:extLst>
                  <a:ext uri="{63B3BB69-23CF-44E3-9099-C40C66FF867C}">
                    <a14:compatExt spid="_x0000_s18265"/>
                  </a:ext>
                  <a:ext uri="{FF2B5EF4-FFF2-40B4-BE49-F238E27FC236}">
                    <a16:creationId xmlns:a16="http://schemas.microsoft.com/office/drawing/2014/main" id="{00000000-0008-0000-0800-000059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6" name="Check Box 2" hidden="1">
                <a:extLst>
                  <a:ext uri="{63B3BB69-23CF-44E3-9099-C40C66FF867C}">
                    <a14:compatExt spid="_x0000_s18266"/>
                  </a:ext>
                  <a:ext uri="{FF2B5EF4-FFF2-40B4-BE49-F238E27FC236}">
                    <a16:creationId xmlns:a16="http://schemas.microsoft.com/office/drawing/2014/main" id="{00000000-0008-0000-0800-00005A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7" name="Check Box 3" hidden="1">
                <a:extLst>
                  <a:ext uri="{63B3BB69-23CF-44E3-9099-C40C66FF867C}">
                    <a14:compatExt spid="_x0000_s18267"/>
                  </a:ext>
                  <a:ext uri="{FF2B5EF4-FFF2-40B4-BE49-F238E27FC236}">
                    <a16:creationId xmlns:a16="http://schemas.microsoft.com/office/drawing/2014/main" id="{00000000-0008-0000-0800-00005B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8" name="Check Box 4" hidden="1">
                <a:extLst>
                  <a:ext uri="{63B3BB69-23CF-44E3-9099-C40C66FF867C}">
                    <a14:compatExt spid="_x0000_s18268"/>
                  </a:ext>
                  <a:ext uri="{FF2B5EF4-FFF2-40B4-BE49-F238E27FC236}">
                    <a16:creationId xmlns:a16="http://schemas.microsoft.com/office/drawing/2014/main" id="{00000000-0008-0000-0800-00005C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69" name="Check Box 5" hidden="1">
                <a:extLst>
                  <a:ext uri="{63B3BB69-23CF-44E3-9099-C40C66FF867C}">
                    <a14:compatExt spid="_x0000_s18269"/>
                  </a:ext>
                  <a:ext uri="{FF2B5EF4-FFF2-40B4-BE49-F238E27FC236}">
                    <a16:creationId xmlns:a16="http://schemas.microsoft.com/office/drawing/2014/main" id="{00000000-0008-0000-0800-00005D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0" name="Check Box 6" hidden="1">
                <a:extLst>
                  <a:ext uri="{63B3BB69-23CF-44E3-9099-C40C66FF867C}">
                    <a14:compatExt spid="_x0000_s18270"/>
                  </a:ext>
                  <a:ext uri="{FF2B5EF4-FFF2-40B4-BE49-F238E27FC236}">
                    <a16:creationId xmlns:a16="http://schemas.microsoft.com/office/drawing/2014/main" id="{00000000-0008-0000-0800-00005E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1" name="Check Box 7 - 12" hidden="1">
                <a:extLst>
                  <a:ext uri="{63B3BB69-23CF-44E3-9099-C40C66FF867C}">
                    <a14:compatExt spid="_x0000_s18271"/>
                  </a:ext>
                  <a:ext uri="{FF2B5EF4-FFF2-40B4-BE49-F238E27FC236}">
                    <a16:creationId xmlns:a16="http://schemas.microsoft.com/office/drawing/2014/main" id="{00000000-0008-0000-0800-00005F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2" name="Check Box  Public Demo" hidden="1">
                <a:extLst>
                  <a:ext uri="{63B3BB69-23CF-44E3-9099-C40C66FF867C}">
                    <a14:compatExt spid="_x0000_s18272"/>
                  </a:ext>
                  <a:ext uri="{FF2B5EF4-FFF2-40B4-BE49-F238E27FC236}">
                    <a16:creationId xmlns:a16="http://schemas.microsoft.com/office/drawing/2014/main" id="{00000000-0008-0000-0800-000060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21</xdr:row>
          <xdr:rowOff>0</xdr:rowOff>
        </xdr:from>
        <xdr:to>
          <xdr:col>28</xdr:col>
          <xdr:colOff>19048</xdr:colOff>
          <xdr:row>22</xdr:row>
          <xdr:rowOff>0</xdr:rowOff>
        </xdr:to>
        <xdr:grpSp>
          <xdr:nvGrpSpPr>
            <xdr:cNvPr id="59" name="Group 5">
              <a:extLst>
                <a:ext uri="{FF2B5EF4-FFF2-40B4-BE49-F238E27FC236}">
                  <a16:creationId xmlns:a16="http://schemas.microsoft.com/office/drawing/2014/main" id="{00000000-0008-0000-0800-00003B000000}"/>
                </a:ext>
              </a:extLst>
            </xdr:cNvPr>
            <xdr:cNvGrpSpPr/>
          </xdr:nvGrpSpPr>
          <xdr:grpSpPr>
            <a:xfrm>
              <a:off x="6246492" y="3781425"/>
              <a:ext cx="3844289" cy="323850"/>
              <a:chOff x="5648330" y="2362200"/>
              <a:chExt cx="3255065" cy="247650"/>
            </a:xfrm>
          </xdr:grpSpPr>
          <xdr:sp macro="" textlink="">
            <xdr:nvSpPr>
              <xdr:cNvPr id="18273" name="Check Box 2913" hidden="1">
                <a:extLst>
                  <a:ext uri="{63B3BB69-23CF-44E3-9099-C40C66FF867C}">
                    <a14:compatExt spid="_x0000_s18273"/>
                  </a:ext>
                  <a:ext uri="{FF2B5EF4-FFF2-40B4-BE49-F238E27FC236}">
                    <a16:creationId xmlns:a16="http://schemas.microsoft.com/office/drawing/2014/main" id="{00000000-0008-0000-0800-000061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4" name="Check Box 2914" hidden="1">
                <a:extLst>
                  <a:ext uri="{63B3BB69-23CF-44E3-9099-C40C66FF867C}">
                    <a14:compatExt spid="_x0000_s18274"/>
                  </a:ext>
                  <a:ext uri="{FF2B5EF4-FFF2-40B4-BE49-F238E27FC236}">
                    <a16:creationId xmlns:a16="http://schemas.microsoft.com/office/drawing/2014/main" id="{00000000-0008-0000-0800-000062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5" name="Check Box 2915" hidden="1">
                <a:extLst>
                  <a:ext uri="{63B3BB69-23CF-44E3-9099-C40C66FF867C}">
                    <a14:compatExt spid="_x0000_s18275"/>
                  </a:ext>
                  <a:ext uri="{FF2B5EF4-FFF2-40B4-BE49-F238E27FC236}">
                    <a16:creationId xmlns:a16="http://schemas.microsoft.com/office/drawing/2014/main" id="{00000000-0008-0000-0800-000063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6" name="Check Box 2916" hidden="1">
                <a:extLst>
                  <a:ext uri="{63B3BB69-23CF-44E3-9099-C40C66FF867C}">
                    <a14:compatExt spid="_x0000_s18276"/>
                  </a:ext>
                  <a:ext uri="{FF2B5EF4-FFF2-40B4-BE49-F238E27FC236}">
                    <a16:creationId xmlns:a16="http://schemas.microsoft.com/office/drawing/2014/main" id="{00000000-0008-0000-0800-000064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7" name="Check Box 2917" hidden="1">
                <a:extLst>
                  <a:ext uri="{63B3BB69-23CF-44E3-9099-C40C66FF867C}">
                    <a14:compatExt spid="_x0000_s18277"/>
                  </a:ext>
                  <a:ext uri="{FF2B5EF4-FFF2-40B4-BE49-F238E27FC236}">
                    <a16:creationId xmlns:a16="http://schemas.microsoft.com/office/drawing/2014/main" id="{00000000-0008-0000-0800-000065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8" name="Check Box 2918" hidden="1">
                <a:extLst>
                  <a:ext uri="{63B3BB69-23CF-44E3-9099-C40C66FF867C}">
                    <a14:compatExt spid="_x0000_s18278"/>
                  </a:ext>
                  <a:ext uri="{FF2B5EF4-FFF2-40B4-BE49-F238E27FC236}">
                    <a16:creationId xmlns:a16="http://schemas.microsoft.com/office/drawing/2014/main" id="{00000000-0008-0000-0800-000066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79" name="Check Box 2919" hidden="1">
                <a:extLst>
                  <a:ext uri="{63B3BB69-23CF-44E3-9099-C40C66FF867C}">
                    <a14:compatExt spid="_x0000_s18279"/>
                  </a:ext>
                  <a:ext uri="{FF2B5EF4-FFF2-40B4-BE49-F238E27FC236}">
                    <a16:creationId xmlns:a16="http://schemas.microsoft.com/office/drawing/2014/main" id="{00000000-0008-0000-0800-000067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0" name="Check Box 2920" hidden="1">
                <a:extLst>
                  <a:ext uri="{63B3BB69-23CF-44E3-9099-C40C66FF867C}">
                    <a14:compatExt spid="_x0000_s18280"/>
                  </a:ext>
                  <a:ext uri="{FF2B5EF4-FFF2-40B4-BE49-F238E27FC236}">
                    <a16:creationId xmlns:a16="http://schemas.microsoft.com/office/drawing/2014/main" id="{00000000-0008-0000-0800-000068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1" name="Check Box 2921" hidden="1">
                <a:extLst>
                  <a:ext uri="{63B3BB69-23CF-44E3-9099-C40C66FF867C}">
                    <a14:compatExt spid="_x0000_s18281"/>
                  </a:ext>
                  <a:ext uri="{FF2B5EF4-FFF2-40B4-BE49-F238E27FC236}">
                    <a16:creationId xmlns:a16="http://schemas.microsoft.com/office/drawing/2014/main" id="{00000000-0008-0000-0800-000069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2" name="Check Box  Public Demo" hidden="1">
                <a:extLst>
                  <a:ext uri="{63B3BB69-23CF-44E3-9099-C40C66FF867C}">
                    <a14:compatExt spid="_x0000_s18282"/>
                  </a:ext>
                  <a:ext uri="{FF2B5EF4-FFF2-40B4-BE49-F238E27FC236}">
                    <a16:creationId xmlns:a16="http://schemas.microsoft.com/office/drawing/2014/main" id="{00000000-0008-0000-0800-00006A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22</xdr:row>
          <xdr:rowOff>0</xdr:rowOff>
        </xdr:from>
        <xdr:to>
          <xdr:col>28</xdr:col>
          <xdr:colOff>19048</xdr:colOff>
          <xdr:row>23</xdr:row>
          <xdr:rowOff>0</xdr:rowOff>
        </xdr:to>
        <xdr:grpSp>
          <xdr:nvGrpSpPr>
            <xdr:cNvPr id="70" name="Group 6">
              <a:extLst>
                <a:ext uri="{FF2B5EF4-FFF2-40B4-BE49-F238E27FC236}">
                  <a16:creationId xmlns:a16="http://schemas.microsoft.com/office/drawing/2014/main" id="{00000000-0008-0000-0800-000046000000}"/>
                </a:ext>
              </a:extLst>
            </xdr:cNvPr>
            <xdr:cNvGrpSpPr/>
          </xdr:nvGrpSpPr>
          <xdr:grpSpPr>
            <a:xfrm>
              <a:off x="6246492" y="4105275"/>
              <a:ext cx="3844289" cy="323850"/>
              <a:chOff x="5648330" y="2362200"/>
              <a:chExt cx="3255065" cy="247650"/>
            </a:xfrm>
          </xdr:grpSpPr>
          <xdr:sp macro="" textlink="">
            <xdr:nvSpPr>
              <xdr:cNvPr id="18283" name="Check Box 2923" hidden="1">
                <a:extLst>
                  <a:ext uri="{63B3BB69-23CF-44E3-9099-C40C66FF867C}">
                    <a14:compatExt spid="_x0000_s18283"/>
                  </a:ext>
                  <a:ext uri="{FF2B5EF4-FFF2-40B4-BE49-F238E27FC236}">
                    <a16:creationId xmlns:a16="http://schemas.microsoft.com/office/drawing/2014/main" id="{00000000-0008-0000-0800-00006B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4" name="Check Box 2924" hidden="1">
                <a:extLst>
                  <a:ext uri="{63B3BB69-23CF-44E3-9099-C40C66FF867C}">
                    <a14:compatExt spid="_x0000_s18284"/>
                  </a:ext>
                  <a:ext uri="{FF2B5EF4-FFF2-40B4-BE49-F238E27FC236}">
                    <a16:creationId xmlns:a16="http://schemas.microsoft.com/office/drawing/2014/main" id="{00000000-0008-0000-0800-00006C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5" name="Check Box 2925" hidden="1">
                <a:extLst>
                  <a:ext uri="{63B3BB69-23CF-44E3-9099-C40C66FF867C}">
                    <a14:compatExt spid="_x0000_s18285"/>
                  </a:ext>
                  <a:ext uri="{FF2B5EF4-FFF2-40B4-BE49-F238E27FC236}">
                    <a16:creationId xmlns:a16="http://schemas.microsoft.com/office/drawing/2014/main" id="{00000000-0008-0000-0800-00006D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6" name="Check Box 2926" hidden="1">
                <a:extLst>
                  <a:ext uri="{63B3BB69-23CF-44E3-9099-C40C66FF867C}">
                    <a14:compatExt spid="_x0000_s18286"/>
                  </a:ext>
                  <a:ext uri="{FF2B5EF4-FFF2-40B4-BE49-F238E27FC236}">
                    <a16:creationId xmlns:a16="http://schemas.microsoft.com/office/drawing/2014/main" id="{00000000-0008-0000-0800-00006E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7" name="Check Box 2927" hidden="1">
                <a:extLst>
                  <a:ext uri="{63B3BB69-23CF-44E3-9099-C40C66FF867C}">
                    <a14:compatExt spid="_x0000_s18287"/>
                  </a:ext>
                  <a:ext uri="{FF2B5EF4-FFF2-40B4-BE49-F238E27FC236}">
                    <a16:creationId xmlns:a16="http://schemas.microsoft.com/office/drawing/2014/main" id="{00000000-0008-0000-0800-00006F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8" name="Check Box 2928" hidden="1">
                <a:extLst>
                  <a:ext uri="{63B3BB69-23CF-44E3-9099-C40C66FF867C}">
                    <a14:compatExt spid="_x0000_s18288"/>
                  </a:ext>
                  <a:ext uri="{FF2B5EF4-FFF2-40B4-BE49-F238E27FC236}">
                    <a16:creationId xmlns:a16="http://schemas.microsoft.com/office/drawing/2014/main" id="{00000000-0008-0000-0800-000070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89" name="Check Box 2929" hidden="1">
                <a:extLst>
                  <a:ext uri="{63B3BB69-23CF-44E3-9099-C40C66FF867C}">
                    <a14:compatExt spid="_x0000_s18289"/>
                  </a:ext>
                  <a:ext uri="{FF2B5EF4-FFF2-40B4-BE49-F238E27FC236}">
                    <a16:creationId xmlns:a16="http://schemas.microsoft.com/office/drawing/2014/main" id="{00000000-0008-0000-0800-000071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0" name="Check Box 2930" hidden="1">
                <a:extLst>
                  <a:ext uri="{63B3BB69-23CF-44E3-9099-C40C66FF867C}">
                    <a14:compatExt spid="_x0000_s18290"/>
                  </a:ext>
                  <a:ext uri="{FF2B5EF4-FFF2-40B4-BE49-F238E27FC236}">
                    <a16:creationId xmlns:a16="http://schemas.microsoft.com/office/drawing/2014/main" id="{00000000-0008-0000-0800-000072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1" name="Check Box 2931" hidden="1">
                <a:extLst>
                  <a:ext uri="{63B3BB69-23CF-44E3-9099-C40C66FF867C}">
                    <a14:compatExt spid="_x0000_s18291"/>
                  </a:ext>
                  <a:ext uri="{FF2B5EF4-FFF2-40B4-BE49-F238E27FC236}">
                    <a16:creationId xmlns:a16="http://schemas.microsoft.com/office/drawing/2014/main" id="{00000000-0008-0000-0800-000073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2" name="Check Box  Public Demo" hidden="1">
                <a:extLst>
                  <a:ext uri="{63B3BB69-23CF-44E3-9099-C40C66FF867C}">
                    <a14:compatExt spid="_x0000_s18292"/>
                  </a:ext>
                  <a:ext uri="{FF2B5EF4-FFF2-40B4-BE49-F238E27FC236}">
                    <a16:creationId xmlns:a16="http://schemas.microsoft.com/office/drawing/2014/main" id="{00000000-0008-0000-0800-000074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23</xdr:row>
          <xdr:rowOff>0</xdr:rowOff>
        </xdr:from>
        <xdr:to>
          <xdr:col>28</xdr:col>
          <xdr:colOff>19048</xdr:colOff>
          <xdr:row>24</xdr:row>
          <xdr:rowOff>0</xdr:rowOff>
        </xdr:to>
        <xdr:grpSp>
          <xdr:nvGrpSpPr>
            <xdr:cNvPr id="81" name="Group 7">
              <a:extLst>
                <a:ext uri="{FF2B5EF4-FFF2-40B4-BE49-F238E27FC236}">
                  <a16:creationId xmlns:a16="http://schemas.microsoft.com/office/drawing/2014/main" id="{00000000-0008-0000-0800-000051000000}"/>
                </a:ext>
              </a:extLst>
            </xdr:cNvPr>
            <xdr:cNvGrpSpPr/>
          </xdr:nvGrpSpPr>
          <xdr:grpSpPr>
            <a:xfrm>
              <a:off x="6246492" y="4429125"/>
              <a:ext cx="3844289" cy="323850"/>
              <a:chOff x="5648330" y="2362200"/>
              <a:chExt cx="3255065" cy="247650"/>
            </a:xfrm>
          </xdr:grpSpPr>
          <xdr:sp macro="" textlink="">
            <xdr:nvSpPr>
              <xdr:cNvPr id="18293" name="Check Box 2933" hidden="1">
                <a:extLst>
                  <a:ext uri="{63B3BB69-23CF-44E3-9099-C40C66FF867C}">
                    <a14:compatExt spid="_x0000_s18293"/>
                  </a:ext>
                  <a:ext uri="{FF2B5EF4-FFF2-40B4-BE49-F238E27FC236}">
                    <a16:creationId xmlns:a16="http://schemas.microsoft.com/office/drawing/2014/main" id="{00000000-0008-0000-0800-000075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4" name="Check Box 2934" hidden="1">
                <a:extLst>
                  <a:ext uri="{63B3BB69-23CF-44E3-9099-C40C66FF867C}">
                    <a14:compatExt spid="_x0000_s18294"/>
                  </a:ext>
                  <a:ext uri="{FF2B5EF4-FFF2-40B4-BE49-F238E27FC236}">
                    <a16:creationId xmlns:a16="http://schemas.microsoft.com/office/drawing/2014/main" id="{00000000-0008-0000-0800-000076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5" name="Check Box 2935" hidden="1">
                <a:extLst>
                  <a:ext uri="{63B3BB69-23CF-44E3-9099-C40C66FF867C}">
                    <a14:compatExt spid="_x0000_s18295"/>
                  </a:ext>
                  <a:ext uri="{FF2B5EF4-FFF2-40B4-BE49-F238E27FC236}">
                    <a16:creationId xmlns:a16="http://schemas.microsoft.com/office/drawing/2014/main" id="{00000000-0008-0000-0800-000077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6" name="Check Box 2936" hidden="1">
                <a:extLst>
                  <a:ext uri="{63B3BB69-23CF-44E3-9099-C40C66FF867C}">
                    <a14:compatExt spid="_x0000_s18296"/>
                  </a:ext>
                  <a:ext uri="{FF2B5EF4-FFF2-40B4-BE49-F238E27FC236}">
                    <a16:creationId xmlns:a16="http://schemas.microsoft.com/office/drawing/2014/main" id="{00000000-0008-0000-0800-000078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7" name="Check Box 2937" hidden="1">
                <a:extLst>
                  <a:ext uri="{63B3BB69-23CF-44E3-9099-C40C66FF867C}">
                    <a14:compatExt spid="_x0000_s18297"/>
                  </a:ext>
                  <a:ext uri="{FF2B5EF4-FFF2-40B4-BE49-F238E27FC236}">
                    <a16:creationId xmlns:a16="http://schemas.microsoft.com/office/drawing/2014/main" id="{00000000-0008-0000-0800-000079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8" name="Check Box 2938" hidden="1">
                <a:extLst>
                  <a:ext uri="{63B3BB69-23CF-44E3-9099-C40C66FF867C}">
                    <a14:compatExt spid="_x0000_s18298"/>
                  </a:ext>
                  <a:ext uri="{FF2B5EF4-FFF2-40B4-BE49-F238E27FC236}">
                    <a16:creationId xmlns:a16="http://schemas.microsoft.com/office/drawing/2014/main" id="{00000000-0008-0000-0800-00007A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99" name="Check Box 2939" hidden="1">
                <a:extLst>
                  <a:ext uri="{63B3BB69-23CF-44E3-9099-C40C66FF867C}">
                    <a14:compatExt spid="_x0000_s18299"/>
                  </a:ext>
                  <a:ext uri="{FF2B5EF4-FFF2-40B4-BE49-F238E27FC236}">
                    <a16:creationId xmlns:a16="http://schemas.microsoft.com/office/drawing/2014/main" id="{00000000-0008-0000-0800-00007B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0" name="Check Box 2940" hidden="1">
                <a:extLst>
                  <a:ext uri="{63B3BB69-23CF-44E3-9099-C40C66FF867C}">
                    <a14:compatExt spid="_x0000_s18300"/>
                  </a:ext>
                  <a:ext uri="{FF2B5EF4-FFF2-40B4-BE49-F238E27FC236}">
                    <a16:creationId xmlns:a16="http://schemas.microsoft.com/office/drawing/2014/main" id="{00000000-0008-0000-0800-00007C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1" name="Check Box 2941" hidden="1">
                <a:extLst>
                  <a:ext uri="{63B3BB69-23CF-44E3-9099-C40C66FF867C}">
                    <a14:compatExt spid="_x0000_s18301"/>
                  </a:ext>
                  <a:ext uri="{FF2B5EF4-FFF2-40B4-BE49-F238E27FC236}">
                    <a16:creationId xmlns:a16="http://schemas.microsoft.com/office/drawing/2014/main" id="{00000000-0008-0000-0800-00007D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2" name="Check Box 2942" hidden="1">
                <a:extLst>
                  <a:ext uri="{63B3BB69-23CF-44E3-9099-C40C66FF867C}">
                    <a14:compatExt spid="_x0000_s18302"/>
                  </a:ext>
                  <a:ext uri="{FF2B5EF4-FFF2-40B4-BE49-F238E27FC236}">
                    <a16:creationId xmlns:a16="http://schemas.microsoft.com/office/drawing/2014/main" id="{00000000-0008-0000-0800-00007E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24</xdr:row>
          <xdr:rowOff>0</xdr:rowOff>
        </xdr:from>
        <xdr:to>
          <xdr:col>28</xdr:col>
          <xdr:colOff>19048</xdr:colOff>
          <xdr:row>25</xdr:row>
          <xdr:rowOff>0</xdr:rowOff>
        </xdr:to>
        <xdr:grpSp>
          <xdr:nvGrpSpPr>
            <xdr:cNvPr id="92" name="Group 8">
              <a:extLst>
                <a:ext uri="{FF2B5EF4-FFF2-40B4-BE49-F238E27FC236}">
                  <a16:creationId xmlns:a16="http://schemas.microsoft.com/office/drawing/2014/main" id="{00000000-0008-0000-0800-00005C000000}"/>
                </a:ext>
              </a:extLst>
            </xdr:cNvPr>
            <xdr:cNvGrpSpPr/>
          </xdr:nvGrpSpPr>
          <xdr:grpSpPr>
            <a:xfrm>
              <a:off x="6246492" y="4752975"/>
              <a:ext cx="3844289" cy="323850"/>
              <a:chOff x="5648330" y="2362200"/>
              <a:chExt cx="3255065" cy="247650"/>
            </a:xfrm>
          </xdr:grpSpPr>
          <xdr:sp macro="" textlink="">
            <xdr:nvSpPr>
              <xdr:cNvPr id="18303" name="Check Box 2943" hidden="1">
                <a:extLst>
                  <a:ext uri="{63B3BB69-23CF-44E3-9099-C40C66FF867C}">
                    <a14:compatExt spid="_x0000_s18303"/>
                  </a:ext>
                  <a:ext uri="{FF2B5EF4-FFF2-40B4-BE49-F238E27FC236}">
                    <a16:creationId xmlns:a16="http://schemas.microsoft.com/office/drawing/2014/main" id="{00000000-0008-0000-0800-00007F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4" name="Check Box 2944" hidden="1">
                <a:extLst>
                  <a:ext uri="{63B3BB69-23CF-44E3-9099-C40C66FF867C}">
                    <a14:compatExt spid="_x0000_s18304"/>
                  </a:ext>
                  <a:ext uri="{FF2B5EF4-FFF2-40B4-BE49-F238E27FC236}">
                    <a16:creationId xmlns:a16="http://schemas.microsoft.com/office/drawing/2014/main" id="{00000000-0008-0000-0800-000080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5" name="Check Box 2945" hidden="1">
                <a:extLst>
                  <a:ext uri="{63B3BB69-23CF-44E3-9099-C40C66FF867C}">
                    <a14:compatExt spid="_x0000_s18305"/>
                  </a:ext>
                  <a:ext uri="{FF2B5EF4-FFF2-40B4-BE49-F238E27FC236}">
                    <a16:creationId xmlns:a16="http://schemas.microsoft.com/office/drawing/2014/main" id="{00000000-0008-0000-0800-000081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6" name="Check Box 2946" hidden="1">
                <a:extLst>
                  <a:ext uri="{63B3BB69-23CF-44E3-9099-C40C66FF867C}">
                    <a14:compatExt spid="_x0000_s18306"/>
                  </a:ext>
                  <a:ext uri="{FF2B5EF4-FFF2-40B4-BE49-F238E27FC236}">
                    <a16:creationId xmlns:a16="http://schemas.microsoft.com/office/drawing/2014/main" id="{00000000-0008-0000-0800-000082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7" name="Check Box 2947" hidden="1">
                <a:extLst>
                  <a:ext uri="{63B3BB69-23CF-44E3-9099-C40C66FF867C}">
                    <a14:compatExt spid="_x0000_s18307"/>
                  </a:ext>
                  <a:ext uri="{FF2B5EF4-FFF2-40B4-BE49-F238E27FC236}">
                    <a16:creationId xmlns:a16="http://schemas.microsoft.com/office/drawing/2014/main" id="{00000000-0008-0000-0800-000083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8" name="Check Box 2948" hidden="1">
                <a:extLst>
                  <a:ext uri="{63B3BB69-23CF-44E3-9099-C40C66FF867C}">
                    <a14:compatExt spid="_x0000_s18308"/>
                  </a:ext>
                  <a:ext uri="{FF2B5EF4-FFF2-40B4-BE49-F238E27FC236}">
                    <a16:creationId xmlns:a16="http://schemas.microsoft.com/office/drawing/2014/main" id="{00000000-0008-0000-0800-000084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09" name="Check Box 2949" hidden="1">
                <a:extLst>
                  <a:ext uri="{63B3BB69-23CF-44E3-9099-C40C66FF867C}">
                    <a14:compatExt spid="_x0000_s18309"/>
                  </a:ext>
                  <a:ext uri="{FF2B5EF4-FFF2-40B4-BE49-F238E27FC236}">
                    <a16:creationId xmlns:a16="http://schemas.microsoft.com/office/drawing/2014/main" id="{00000000-0008-0000-0800-000085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0" name="Check Box 2950" hidden="1">
                <a:extLst>
                  <a:ext uri="{63B3BB69-23CF-44E3-9099-C40C66FF867C}">
                    <a14:compatExt spid="_x0000_s18310"/>
                  </a:ext>
                  <a:ext uri="{FF2B5EF4-FFF2-40B4-BE49-F238E27FC236}">
                    <a16:creationId xmlns:a16="http://schemas.microsoft.com/office/drawing/2014/main" id="{00000000-0008-0000-0800-000086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1" name="Check Box 2951" hidden="1">
                <a:extLst>
                  <a:ext uri="{63B3BB69-23CF-44E3-9099-C40C66FF867C}">
                    <a14:compatExt spid="_x0000_s18311"/>
                  </a:ext>
                  <a:ext uri="{FF2B5EF4-FFF2-40B4-BE49-F238E27FC236}">
                    <a16:creationId xmlns:a16="http://schemas.microsoft.com/office/drawing/2014/main" id="{00000000-0008-0000-0800-000087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2" name="Check Box 2952" hidden="1">
                <a:extLst>
                  <a:ext uri="{63B3BB69-23CF-44E3-9099-C40C66FF867C}">
                    <a14:compatExt spid="_x0000_s18312"/>
                  </a:ext>
                  <a:ext uri="{FF2B5EF4-FFF2-40B4-BE49-F238E27FC236}">
                    <a16:creationId xmlns:a16="http://schemas.microsoft.com/office/drawing/2014/main" id="{00000000-0008-0000-0800-000088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25</xdr:row>
          <xdr:rowOff>0</xdr:rowOff>
        </xdr:from>
        <xdr:to>
          <xdr:col>28</xdr:col>
          <xdr:colOff>19048</xdr:colOff>
          <xdr:row>26</xdr:row>
          <xdr:rowOff>0</xdr:rowOff>
        </xdr:to>
        <xdr:grpSp>
          <xdr:nvGrpSpPr>
            <xdr:cNvPr id="103" name="Group 9">
              <a:extLst>
                <a:ext uri="{FF2B5EF4-FFF2-40B4-BE49-F238E27FC236}">
                  <a16:creationId xmlns:a16="http://schemas.microsoft.com/office/drawing/2014/main" id="{00000000-0008-0000-0800-000067000000}"/>
                </a:ext>
              </a:extLst>
            </xdr:cNvPr>
            <xdr:cNvGrpSpPr/>
          </xdr:nvGrpSpPr>
          <xdr:grpSpPr>
            <a:xfrm>
              <a:off x="6246492" y="5076825"/>
              <a:ext cx="3844289" cy="323850"/>
              <a:chOff x="5648330" y="2362200"/>
              <a:chExt cx="3255065" cy="247650"/>
            </a:xfrm>
          </xdr:grpSpPr>
          <xdr:sp macro="" textlink="">
            <xdr:nvSpPr>
              <xdr:cNvPr id="18313" name="Check Box 2953" hidden="1">
                <a:extLst>
                  <a:ext uri="{63B3BB69-23CF-44E3-9099-C40C66FF867C}">
                    <a14:compatExt spid="_x0000_s18313"/>
                  </a:ext>
                  <a:ext uri="{FF2B5EF4-FFF2-40B4-BE49-F238E27FC236}">
                    <a16:creationId xmlns:a16="http://schemas.microsoft.com/office/drawing/2014/main" id="{00000000-0008-0000-0800-000089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4" name="Check Box 2954" hidden="1">
                <a:extLst>
                  <a:ext uri="{63B3BB69-23CF-44E3-9099-C40C66FF867C}">
                    <a14:compatExt spid="_x0000_s18314"/>
                  </a:ext>
                  <a:ext uri="{FF2B5EF4-FFF2-40B4-BE49-F238E27FC236}">
                    <a16:creationId xmlns:a16="http://schemas.microsoft.com/office/drawing/2014/main" id="{00000000-0008-0000-0800-00008A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5" name="Check Box 2955" hidden="1">
                <a:extLst>
                  <a:ext uri="{63B3BB69-23CF-44E3-9099-C40C66FF867C}">
                    <a14:compatExt spid="_x0000_s18315"/>
                  </a:ext>
                  <a:ext uri="{FF2B5EF4-FFF2-40B4-BE49-F238E27FC236}">
                    <a16:creationId xmlns:a16="http://schemas.microsoft.com/office/drawing/2014/main" id="{00000000-0008-0000-0800-00008B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6" name="Check Box 2956" hidden="1">
                <a:extLst>
                  <a:ext uri="{63B3BB69-23CF-44E3-9099-C40C66FF867C}">
                    <a14:compatExt spid="_x0000_s18316"/>
                  </a:ext>
                  <a:ext uri="{FF2B5EF4-FFF2-40B4-BE49-F238E27FC236}">
                    <a16:creationId xmlns:a16="http://schemas.microsoft.com/office/drawing/2014/main" id="{00000000-0008-0000-0800-00008C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7" name="Check Box 2957" hidden="1">
                <a:extLst>
                  <a:ext uri="{63B3BB69-23CF-44E3-9099-C40C66FF867C}">
                    <a14:compatExt spid="_x0000_s18317"/>
                  </a:ext>
                  <a:ext uri="{FF2B5EF4-FFF2-40B4-BE49-F238E27FC236}">
                    <a16:creationId xmlns:a16="http://schemas.microsoft.com/office/drawing/2014/main" id="{00000000-0008-0000-0800-00008D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8" name="Check Box 2958" hidden="1">
                <a:extLst>
                  <a:ext uri="{63B3BB69-23CF-44E3-9099-C40C66FF867C}">
                    <a14:compatExt spid="_x0000_s18318"/>
                  </a:ext>
                  <a:ext uri="{FF2B5EF4-FFF2-40B4-BE49-F238E27FC236}">
                    <a16:creationId xmlns:a16="http://schemas.microsoft.com/office/drawing/2014/main" id="{00000000-0008-0000-0800-00008E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19" name="Check Box 2959" hidden="1">
                <a:extLst>
                  <a:ext uri="{63B3BB69-23CF-44E3-9099-C40C66FF867C}">
                    <a14:compatExt spid="_x0000_s18319"/>
                  </a:ext>
                  <a:ext uri="{FF2B5EF4-FFF2-40B4-BE49-F238E27FC236}">
                    <a16:creationId xmlns:a16="http://schemas.microsoft.com/office/drawing/2014/main" id="{00000000-0008-0000-0800-00008F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0" name="Check Box 2960" hidden="1">
                <a:extLst>
                  <a:ext uri="{63B3BB69-23CF-44E3-9099-C40C66FF867C}">
                    <a14:compatExt spid="_x0000_s18320"/>
                  </a:ext>
                  <a:ext uri="{FF2B5EF4-FFF2-40B4-BE49-F238E27FC236}">
                    <a16:creationId xmlns:a16="http://schemas.microsoft.com/office/drawing/2014/main" id="{00000000-0008-0000-0800-000090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1" name="Check Box 2961" hidden="1">
                <a:extLst>
                  <a:ext uri="{63B3BB69-23CF-44E3-9099-C40C66FF867C}">
                    <a14:compatExt spid="_x0000_s18321"/>
                  </a:ext>
                  <a:ext uri="{FF2B5EF4-FFF2-40B4-BE49-F238E27FC236}">
                    <a16:creationId xmlns:a16="http://schemas.microsoft.com/office/drawing/2014/main" id="{00000000-0008-0000-0800-000091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2" name="Check Box 2962" hidden="1">
                <a:extLst>
                  <a:ext uri="{63B3BB69-23CF-44E3-9099-C40C66FF867C}">
                    <a14:compatExt spid="_x0000_s18322"/>
                  </a:ext>
                  <a:ext uri="{FF2B5EF4-FFF2-40B4-BE49-F238E27FC236}">
                    <a16:creationId xmlns:a16="http://schemas.microsoft.com/office/drawing/2014/main" id="{00000000-0008-0000-0800-000092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26</xdr:row>
          <xdr:rowOff>0</xdr:rowOff>
        </xdr:from>
        <xdr:to>
          <xdr:col>28</xdr:col>
          <xdr:colOff>19048</xdr:colOff>
          <xdr:row>27</xdr:row>
          <xdr:rowOff>0</xdr:rowOff>
        </xdr:to>
        <xdr:grpSp>
          <xdr:nvGrpSpPr>
            <xdr:cNvPr id="114" name="Group 10">
              <a:extLst>
                <a:ext uri="{FF2B5EF4-FFF2-40B4-BE49-F238E27FC236}">
                  <a16:creationId xmlns:a16="http://schemas.microsoft.com/office/drawing/2014/main" id="{00000000-0008-0000-0800-000072000000}"/>
                </a:ext>
              </a:extLst>
            </xdr:cNvPr>
            <xdr:cNvGrpSpPr/>
          </xdr:nvGrpSpPr>
          <xdr:grpSpPr>
            <a:xfrm>
              <a:off x="6246492" y="5400675"/>
              <a:ext cx="3844289" cy="323850"/>
              <a:chOff x="5648330" y="2362200"/>
              <a:chExt cx="3255065" cy="247650"/>
            </a:xfrm>
          </xdr:grpSpPr>
          <xdr:sp macro="" textlink="">
            <xdr:nvSpPr>
              <xdr:cNvPr id="18323" name="Check Box 2963" hidden="1">
                <a:extLst>
                  <a:ext uri="{63B3BB69-23CF-44E3-9099-C40C66FF867C}">
                    <a14:compatExt spid="_x0000_s18323"/>
                  </a:ext>
                  <a:ext uri="{FF2B5EF4-FFF2-40B4-BE49-F238E27FC236}">
                    <a16:creationId xmlns:a16="http://schemas.microsoft.com/office/drawing/2014/main" id="{00000000-0008-0000-0800-000093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4" name="Check Box 2964" hidden="1">
                <a:extLst>
                  <a:ext uri="{63B3BB69-23CF-44E3-9099-C40C66FF867C}">
                    <a14:compatExt spid="_x0000_s18324"/>
                  </a:ext>
                  <a:ext uri="{FF2B5EF4-FFF2-40B4-BE49-F238E27FC236}">
                    <a16:creationId xmlns:a16="http://schemas.microsoft.com/office/drawing/2014/main" id="{00000000-0008-0000-0800-000094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5" name="Check Box 2965" hidden="1">
                <a:extLst>
                  <a:ext uri="{63B3BB69-23CF-44E3-9099-C40C66FF867C}">
                    <a14:compatExt spid="_x0000_s18325"/>
                  </a:ext>
                  <a:ext uri="{FF2B5EF4-FFF2-40B4-BE49-F238E27FC236}">
                    <a16:creationId xmlns:a16="http://schemas.microsoft.com/office/drawing/2014/main" id="{00000000-0008-0000-0800-000095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6" name="Check Box 2966" hidden="1">
                <a:extLst>
                  <a:ext uri="{63B3BB69-23CF-44E3-9099-C40C66FF867C}">
                    <a14:compatExt spid="_x0000_s18326"/>
                  </a:ext>
                  <a:ext uri="{FF2B5EF4-FFF2-40B4-BE49-F238E27FC236}">
                    <a16:creationId xmlns:a16="http://schemas.microsoft.com/office/drawing/2014/main" id="{00000000-0008-0000-0800-000096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7" name="Check Box 2967" hidden="1">
                <a:extLst>
                  <a:ext uri="{63B3BB69-23CF-44E3-9099-C40C66FF867C}">
                    <a14:compatExt spid="_x0000_s18327"/>
                  </a:ext>
                  <a:ext uri="{FF2B5EF4-FFF2-40B4-BE49-F238E27FC236}">
                    <a16:creationId xmlns:a16="http://schemas.microsoft.com/office/drawing/2014/main" id="{00000000-0008-0000-0800-000097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8" name="Check Box 2968" hidden="1">
                <a:extLst>
                  <a:ext uri="{63B3BB69-23CF-44E3-9099-C40C66FF867C}">
                    <a14:compatExt spid="_x0000_s18328"/>
                  </a:ext>
                  <a:ext uri="{FF2B5EF4-FFF2-40B4-BE49-F238E27FC236}">
                    <a16:creationId xmlns:a16="http://schemas.microsoft.com/office/drawing/2014/main" id="{00000000-0008-0000-0800-000098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29" name="Check Box 2969" hidden="1">
                <a:extLst>
                  <a:ext uri="{63B3BB69-23CF-44E3-9099-C40C66FF867C}">
                    <a14:compatExt spid="_x0000_s18329"/>
                  </a:ext>
                  <a:ext uri="{FF2B5EF4-FFF2-40B4-BE49-F238E27FC236}">
                    <a16:creationId xmlns:a16="http://schemas.microsoft.com/office/drawing/2014/main" id="{00000000-0008-0000-0800-000099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0" name="Check Box 2970" hidden="1">
                <a:extLst>
                  <a:ext uri="{63B3BB69-23CF-44E3-9099-C40C66FF867C}">
                    <a14:compatExt spid="_x0000_s18330"/>
                  </a:ext>
                  <a:ext uri="{FF2B5EF4-FFF2-40B4-BE49-F238E27FC236}">
                    <a16:creationId xmlns:a16="http://schemas.microsoft.com/office/drawing/2014/main" id="{00000000-0008-0000-0800-00009A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1" name="Check Box 2971" hidden="1">
                <a:extLst>
                  <a:ext uri="{63B3BB69-23CF-44E3-9099-C40C66FF867C}">
                    <a14:compatExt spid="_x0000_s18331"/>
                  </a:ext>
                  <a:ext uri="{FF2B5EF4-FFF2-40B4-BE49-F238E27FC236}">
                    <a16:creationId xmlns:a16="http://schemas.microsoft.com/office/drawing/2014/main" id="{00000000-0008-0000-0800-00009B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2" name="Check Box 2972" hidden="1">
                <a:extLst>
                  <a:ext uri="{63B3BB69-23CF-44E3-9099-C40C66FF867C}">
                    <a14:compatExt spid="_x0000_s18332"/>
                  </a:ext>
                  <a:ext uri="{FF2B5EF4-FFF2-40B4-BE49-F238E27FC236}">
                    <a16:creationId xmlns:a16="http://schemas.microsoft.com/office/drawing/2014/main" id="{00000000-0008-0000-0800-00009C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27</xdr:row>
          <xdr:rowOff>0</xdr:rowOff>
        </xdr:from>
        <xdr:to>
          <xdr:col>28</xdr:col>
          <xdr:colOff>19048</xdr:colOff>
          <xdr:row>28</xdr:row>
          <xdr:rowOff>0</xdr:rowOff>
        </xdr:to>
        <xdr:grpSp>
          <xdr:nvGrpSpPr>
            <xdr:cNvPr id="125" name="Group 11">
              <a:extLst>
                <a:ext uri="{FF2B5EF4-FFF2-40B4-BE49-F238E27FC236}">
                  <a16:creationId xmlns:a16="http://schemas.microsoft.com/office/drawing/2014/main" id="{00000000-0008-0000-0800-00007D000000}"/>
                </a:ext>
              </a:extLst>
            </xdr:cNvPr>
            <xdr:cNvGrpSpPr/>
          </xdr:nvGrpSpPr>
          <xdr:grpSpPr>
            <a:xfrm>
              <a:off x="6246492" y="5724525"/>
              <a:ext cx="3844289" cy="323850"/>
              <a:chOff x="5648330" y="2362200"/>
              <a:chExt cx="3255065" cy="247650"/>
            </a:xfrm>
          </xdr:grpSpPr>
          <xdr:sp macro="" textlink="">
            <xdr:nvSpPr>
              <xdr:cNvPr id="18333" name="Check Box 2973" hidden="1">
                <a:extLst>
                  <a:ext uri="{63B3BB69-23CF-44E3-9099-C40C66FF867C}">
                    <a14:compatExt spid="_x0000_s18333"/>
                  </a:ext>
                  <a:ext uri="{FF2B5EF4-FFF2-40B4-BE49-F238E27FC236}">
                    <a16:creationId xmlns:a16="http://schemas.microsoft.com/office/drawing/2014/main" id="{00000000-0008-0000-0800-00009D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4" name="Check Box 2974" hidden="1">
                <a:extLst>
                  <a:ext uri="{63B3BB69-23CF-44E3-9099-C40C66FF867C}">
                    <a14:compatExt spid="_x0000_s18334"/>
                  </a:ext>
                  <a:ext uri="{FF2B5EF4-FFF2-40B4-BE49-F238E27FC236}">
                    <a16:creationId xmlns:a16="http://schemas.microsoft.com/office/drawing/2014/main" id="{00000000-0008-0000-0800-00009E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5" name="Check Box 2975" hidden="1">
                <a:extLst>
                  <a:ext uri="{63B3BB69-23CF-44E3-9099-C40C66FF867C}">
                    <a14:compatExt spid="_x0000_s18335"/>
                  </a:ext>
                  <a:ext uri="{FF2B5EF4-FFF2-40B4-BE49-F238E27FC236}">
                    <a16:creationId xmlns:a16="http://schemas.microsoft.com/office/drawing/2014/main" id="{00000000-0008-0000-0800-00009F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6" name="Check Box 2976" hidden="1">
                <a:extLst>
                  <a:ext uri="{63B3BB69-23CF-44E3-9099-C40C66FF867C}">
                    <a14:compatExt spid="_x0000_s18336"/>
                  </a:ext>
                  <a:ext uri="{FF2B5EF4-FFF2-40B4-BE49-F238E27FC236}">
                    <a16:creationId xmlns:a16="http://schemas.microsoft.com/office/drawing/2014/main" id="{00000000-0008-0000-0800-0000A0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7" name="Check Box 2977" hidden="1">
                <a:extLst>
                  <a:ext uri="{63B3BB69-23CF-44E3-9099-C40C66FF867C}">
                    <a14:compatExt spid="_x0000_s18337"/>
                  </a:ext>
                  <a:ext uri="{FF2B5EF4-FFF2-40B4-BE49-F238E27FC236}">
                    <a16:creationId xmlns:a16="http://schemas.microsoft.com/office/drawing/2014/main" id="{00000000-0008-0000-0800-0000A1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8" name="Check Box 2978" hidden="1">
                <a:extLst>
                  <a:ext uri="{63B3BB69-23CF-44E3-9099-C40C66FF867C}">
                    <a14:compatExt spid="_x0000_s18338"/>
                  </a:ext>
                  <a:ext uri="{FF2B5EF4-FFF2-40B4-BE49-F238E27FC236}">
                    <a16:creationId xmlns:a16="http://schemas.microsoft.com/office/drawing/2014/main" id="{00000000-0008-0000-0800-0000A2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39" name="Check Box 2979" hidden="1">
                <a:extLst>
                  <a:ext uri="{63B3BB69-23CF-44E3-9099-C40C66FF867C}">
                    <a14:compatExt spid="_x0000_s18339"/>
                  </a:ext>
                  <a:ext uri="{FF2B5EF4-FFF2-40B4-BE49-F238E27FC236}">
                    <a16:creationId xmlns:a16="http://schemas.microsoft.com/office/drawing/2014/main" id="{00000000-0008-0000-0800-0000A3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0" name="Check Box 2980" hidden="1">
                <a:extLst>
                  <a:ext uri="{63B3BB69-23CF-44E3-9099-C40C66FF867C}">
                    <a14:compatExt spid="_x0000_s18340"/>
                  </a:ext>
                  <a:ext uri="{FF2B5EF4-FFF2-40B4-BE49-F238E27FC236}">
                    <a16:creationId xmlns:a16="http://schemas.microsoft.com/office/drawing/2014/main" id="{00000000-0008-0000-0800-0000A4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1" name="Check Box 2981" hidden="1">
                <a:extLst>
                  <a:ext uri="{63B3BB69-23CF-44E3-9099-C40C66FF867C}">
                    <a14:compatExt spid="_x0000_s18341"/>
                  </a:ext>
                  <a:ext uri="{FF2B5EF4-FFF2-40B4-BE49-F238E27FC236}">
                    <a16:creationId xmlns:a16="http://schemas.microsoft.com/office/drawing/2014/main" id="{00000000-0008-0000-0800-0000A5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2" name="Check Box 2982" hidden="1">
                <a:extLst>
                  <a:ext uri="{63B3BB69-23CF-44E3-9099-C40C66FF867C}">
                    <a14:compatExt spid="_x0000_s18342"/>
                  </a:ext>
                  <a:ext uri="{FF2B5EF4-FFF2-40B4-BE49-F238E27FC236}">
                    <a16:creationId xmlns:a16="http://schemas.microsoft.com/office/drawing/2014/main" id="{00000000-0008-0000-0800-0000A6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28</xdr:row>
          <xdr:rowOff>0</xdr:rowOff>
        </xdr:from>
        <xdr:to>
          <xdr:col>28</xdr:col>
          <xdr:colOff>19048</xdr:colOff>
          <xdr:row>29</xdr:row>
          <xdr:rowOff>0</xdr:rowOff>
        </xdr:to>
        <xdr:grpSp>
          <xdr:nvGrpSpPr>
            <xdr:cNvPr id="136" name="Group 12">
              <a:extLst>
                <a:ext uri="{FF2B5EF4-FFF2-40B4-BE49-F238E27FC236}">
                  <a16:creationId xmlns:a16="http://schemas.microsoft.com/office/drawing/2014/main" id="{00000000-0008-0000-0800-000088000000}"/>
                </a:ext>
              </a:extLst>
            </xdr:cNvPr>
            <xdr:cNvGrpSpPr/>
          </xdr:nvGrpSpPr>
          <xdr:grpSpPr>
            <a:xfrm>
              <a:off x="6246492" y="6048375"/>
              <a:ext cx="3844289" cy="323850"/>
              <a:chOff x="5648330" y="2362200"/>
              <a:chExt cx="3255065" cy="247650"/>
            </a:xfrm>
          </xdr:grpSpPr>
          <xdr:sp macro="" textlink="">
            <xdr:nvSpPr>
              <xdr:cNvPr id="18343" name="Check Box 2983" hidden="1">
                <a:extLst>
                  <a:ext uri="{63B3BB69-23CF-44E3-9099-C40C66FF867C}">
                    <a14:compatExt spid="_x0000_s18343"/>
                  </a:ext>
                  <a:ext uri="{FF2B5EF4-FFF2-40B4-BE49-F238E27FC236}">
                    <a16:creationId xmlns:a16="http://schemas.microsoft.com/office/drawing/2014/main" id="{00000000-0008-0000-0800-0000A7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4" name="Check Box 2984" hidden="1">
                <a:extLst>
                  <a:ext uri="{63B3BB69-23CF-44E3-9099-C40C66FF867C}">
                    <a14:compatExt spid="_x0000_s18344"/>
                  </a:ext>
                  <a:ext uri="{FF2B5EF4-FFF2-40B4-BE49-F238E27FC236}">
                    <a16:creationId xmlns:a16="http://schemas.microsoft.com/office/drawing/2014/main" id="{00000000-0008-0000-0800-0000A8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5" name="Check Box 2985" hidden="1">
                <a:extLst>
                  <a:ext uri="{63B3BB69-23CF-44E3-9099-C40C66FF867C}">
                    <a14:compatExt spid="_x0000_s18345"/>
                  </a:ext>
                  <a:ext uri="{FF2B5EF4-FFF2-40B4-BE49-F238E27FC236}">
                    <a16:creationId xmlns:a16="http://schemas.microsoft.com/office/drawing/2014/main" id="{00000000-0008-0000-0800-0000A9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6" name="Check Box 2986" hidden="1">
                <a:extLst>
                  <a:ext uri="{63B3BB69-23CF-44E3-9099-C40C66FF867C}">
                    <a14:compatExt spid="_x0000_s18346"/>
                  </a:ext>
                  <a:ext uri="{FF2B5EF4-FFF2-40B4-BE49-F238E27FC236}">
                    <a16:creationId xmlns:a16="http://schemas.microsoft.com/office/drawing/2014/main" id="{00000000-0008-0000-0800-0000AA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7" name="Check Box 2987" hidden="1">
                <a:extLst>
                  <a:ext uri="{63B3BB69-23CF-44E3-9099-C40C66FF867C}">
                    <a14:compatExt spid="_x0000_s18347"/>
                  </a:ext>
                  <a:ext uri="{FF2B5EF4-FFF2-40B4-BE49-F238E27FC236}">
                    <a16:creationId xmlns:a16="http://schemas.microsoft.com/office/drawing/2014/main" id="{00000000-0008-0000-0800-0000AB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8" name="Check Box 2988" hidden="1">
                <a:extLst>
                  <a:ext uri="{63B3BB69-23CF-44E3-9099-C40C66FF867C}">
                    <a14:compatExt spid="_x0000_s18348"/>
                  </a:ext>
                  <a:ext uri="{FF2B5EF4-FFF2-40B4-BE49-F238E27FC236}">
                    <a16:creationId xmlns:a16="http://schemas.microsoft.com/office/drawing/2014/main" id="{00000000-0008-0000-0800-0000AC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49" name="Check Box 2989" hidden="1">
                <a:extLst>
                  <a:ext uri="{63B3BB69-23CF-44E3-9099-C40C66FF867C}">
                    <a14:compatExt spid="_x0000_s18349"/>
                  </a:ext>
                  <a:ext uri="{FF2B5EF4-FFF2-40B4-BE49-F238E27FC236}">
                    <a16:creationId xmlns:a16="http://schemas.microsoft.com/office/drawing/2014/main" id="{00000000-0008-0000-0800-0000AD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0" name="Check Box 2990" hidden="1">
                <a:extLst>
                  <a:ext uri="{63B3BB69-23CF-44E3-9099-C40C66FF867C}">
                    <a14:compatExt spid="_x0000_s18350"/>
                  </a:ext>
                  <a:ext uri="{FF2B5EF4-FFF2-40B4-BE49-F238E27FC236}">
                    <a16:creationId xmlns:a16="http://schemas.microsoft.com/office/drawing/2014/main" id="{00000000-0008-0000-0800-0000AE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1" name="Check Box 2991" hidden="1">
                <a:extLst>
                  <a:ext uri="{63B3BB69-23CF-44E3-9099-C40C66FF867C}">
                    <a14:compatExt spid="_x0000_s18351"/>
                  </a:ext>
                  <a:ext uri="{FF2B5EF4-FFF2-40B4-BE49-F238E27FC236}">
                    <a16:creationId xmlns:a16="http://schemas.microsoft.com/office/drawing/2014/main" id="{00000000-0008-0000-0800-0000AF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2" name="Check Box 2992" hidden="1">
                <a:extLst>
                  <a:ext uri="{63B3BB69-23CF-44E3-9099-C40C66FF867C}">
                    <a14:compatExt spid="_x0000_s18352"/>
                  </a:ext>
                  <a:ext uri="{FF2B5EF4-FFF2-40B4-BE49-F238E27FC236}">
                    <a16:creationId xmlns:a16="http://schemas.microsoft.com/office/drawing/2014/main" id="{00000000-0008-0000-0800-0000B0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29</xdr:row>
          <xdr:rowOff>0</xdr:rowOff>
        </xdr:from>
        <xdr:to>
          <xdr:col>28</xdr:col>
          <xdr:colOff>19048</xdr:colOff>
          <xdr:row>30</xdr:row>
          <xdr:rowOff>0</xdr:rowOff>
        </xdr:to>
        <xdr:grpSp>
          <xdr:nvGrpSpPr>
            <xdr:cNvPr id="147" name="Group 13">
              <a:extLst>
                <a:ext uri="{FF2B5EF4-FFF2-40B4-BE49-F238E27FC236}">
                  <a16:creationId xmlns:a16="http://schemas.microsoft.com/office/drawing/2014/main" id="{00000000-0008-0000-0800-000093000000}"/>
                </a:ext>
              </a:extLst>
            </xdr:cNvPr>
            <xdr:cNvGrpSpPr/>
          </xdr:nvGrpSpPr>
          <xdr:grpSpPr>
            <a:xfrm>
              <a:off x="6246492" y="6372225"/>
              <a:ext cx="3844289" cy="323850"/>
              <a:chOff x="5648330" y="2362200"/>
              <a:chExt cx="3255065" cy="247650"/>
            </a:xfrm>
          </xdr:grpSpPr>
          <xdr:sp macro="" textlink="">
            <xdr:nvSpPr>
              <xdr:cNvPr id="18353" name="Check Box 2993" hidden="1">
                <a:extLst>
                  <a:ext uri="{63B3BB69-23CF-44E3-9099-C40C66FF867C}">
                    <a14:compatExt spid="_x0000_s18353"/>
                  </a:ext>
                  <a:ext uri="{FF2B5EF4-FFF2-40B4-BE49-F238E27FC236}">
                    <a16:creationId xmlns:a16="http://schemas.microsoft.com/office/drawing/2014/main" id="{00000000-0008-0000-0800-0000B1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4" name="Check Box 2994" hidden="1">
                <a:extLst>
                  <a:ext uri="{63B3BB69-23CF-44E3-9099-C40C66FF867C}">
                    <a14:compatExt spid="_x0000_s18354"/>
                  </a:ext>
                  <a:ext uri="{FF2B5EF4-FFF2-40B4-BE49-F238E27FC236}">
                    <a16:creationId xmlns:a16="http://schemas.microsoft.com/office/drawing/2014/main" id="{00000000-0008-0000-0800-0000B2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5" name="Check Box 2995" hidden="1">
                <a:extLst>
                  <a:ext uri="{63B3BB69-23CF-44E3-9099-C40C66FF867C}">
                    <a14:compatExt spid="_x0000_s18355"/>
                  </a:ext>
                  <a:ext uri="{FF2B5EF4-FFF2-40B4-BE49-F238E27FC236}">
                    <a16:creationId xmlns:a16="http://schemas.microsoft.com/office/drawing/2014/main" id="{00000000-0008-0000-0800-0000B3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6" name="Check Box 2996" hidden="1">
                <a:extLst>
                  <a:ext uri="{63B3BB69-23CF-44E3-9099-C40C66FF867C}">
                    <a14:compatExt spid="_x0000_s18356"/>
                  </a:ext>
                  <a:ext uri="{FF2B5EF4-FFF2-40B4-BE49-F238E27FC236}">
                    <a16:creationId xmlns:a16="http://schemas.microsoft.com/office/drawing/2014/main" id="{00000000-0008-0000-0800-0000B4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7" name="Check Box 2997" hidden="1">
                <a:extLst>
                  <a:ext uri="{63B3BB69-23CF-44E3-9099-C40C66FF867C}">
                    <a14:compatExt spid="_x0000_s18357"/>
                  </a:ext>
                  <a:ext uri="{FF2B5EF4-FFF2-40B4-BE49-F238E27FC236}">
                    <a16:creationId xmlns:a16="http://schemas.microsoft.com/office/drawing/2014/main" id="{00000000-0008-0000-0800-0000B5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8" name="Check Box 2998" hidden="1">
                <a:extLst>
                  <a:ext uri="{63B3BB69-23CF-44E3-9099-C40C66FF867C}">
                    <a14:compatExt spid="_x0000_s18358"/>
                  </a:ext>
                  <a:ext uri="{FF2B5EF4-FFF2-40B4-BE49-F238E27FC236}">
                    <a16:creationId xmlns:a16="http://schemas.microsoft.com/office/drawing/2014/main" id="{00000000-0008-0000-0800-0000B6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59" name="Check Box 2999" hidden="1">
                <a:extLst>
                  <a:ext uri="{63B3BB69-23CF-44E3-9099-C40C66FF867C}">
                    <a14:compatExt spid="_x0000_s18359"/>
                  </a:ext>
                  <a:ext uri="{FF2B5EF4-FFF2-40B4-BE49-F238E27FC236}">
                    <a16:creationId xmlns:a16="http://schemas.microsoft.com/office/drawing/2014/main" id="{00000000-0008-0000-0800-0000B7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0" name="Check Box 3000" hidden="1">
                <a:extLst>
                  <a:ext uri="{63B3BB69-23CF-44E3-9099-C40C66FF867C}">
                    <a14:compatExt spid="_x0000_s18360"/>
                  </a:ext>
                  <a:ext uri="{FF2B5EF4-FFF2-40B4-BE49-F238E27FC236}">
                    <a16:creationId xmlns:a16="http://schemas.microsoft.com/office/drawing/2014/main" id="{00000000-0008-0000-0800-0000B8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1" name="Check Box 3001" hidden="1">
                <a:extLst>
                  <a:ext uri="{63B3BB69-23CF-44E3-9099-C40C66FF867C}">
                    <a14:compatExt spid="_x0000_s18361"/>
                  </a:ext>
                  <a:ext uri="{FF2B5EF4-FFF2-40B4-BE49-F238E27FC236}">
                    <a16:creationId xmlns:a16="http://schemas.microsoft.com/office/drawing/2014/main" id="{00000000-0008-0000-0800-0000B9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2" name="Check Box 3002" hidden="1">
                <a:extLst>
                  <a:ext uri="{63B3BB69-23CF-44E3-9099-C40C66FF867C}">
                    <a14:compatExt spid="_x0000_s18362"/>
                  </a:ext>
                  <a:ext uri="{FF2B5EF4-FFF2-40B4-BE49-F238E27FC236}">
                    <a16:creationId xmlns:a16="http://schemas.microsoft.com/office/drawing/2014/main" id="{00000000-0008-0000-0800-0000BA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30</xdr:row>
          <xdr:rowOff>0</xdr:rowOff>
        </xdr:from>
        <xdr:to>
          <xdr:col>28</xdr:col>
          <xdr:colOff>19048</xdr:colOff>
          <xdr:row>31</xdr:row>
          <xdr:rowOff>0</xdr:rowOff>
        </xdr:to>
        <xdr:grpSp>
          <xdr:nvGrpSpPr>
            <xdr:cNvPr id="158" name="Group 14">
              <a:extLst>
                <a:ext uri="{FF2B5EF4-FFF2-40B4-BE49-F238E27FC236}">
                  <a16:creationId xmlns:a16="http://schemas.microsoft.com/office/drawing/2014/main" id="{00000000-0008-0000-0800-00009E000000}"/>
                </a:ext>
              </a:extLst>
            </xdr:cNvPr>
            <xdr:cNvGrpSpPr/>
          </xdr:nvGrpSpPr>
          <xdr:grpSpPr>
            <a:xfrm>
              <a:off x="6246492" y="6696075"/>
              <a:ext cx="3844289" cy="323850"/>
              <a:chOff x="5648330" y="2362200"/>
              <a:chExt cx="3255065" cy="247650"/>
            </a:xfrm>
          </xdr:grpSpPr>
          <xdr:sp macro="" textlink="">
            <xdr:nvSpPr>
              <xdr:cNvPr id="18363" name="Check Box 3003" hidden="1">
                <a:extLst>
                  <a:ext uri="{63B3BB69-23CF-44E3-9099-C40C66FF867C}">
                    <a14:compatExt spid="_x0000_s18363"/>
                  </a:ext>
                  <a:ext uri="{FF2B5EF4-FFF2-40B4-BE49-F238E27FC236}">
                    <a16:creationId xmlns:a16="http://schemas.microsoft.com/office/drawing/2014/main" id="{00000000-0008-0000-0800-0000BB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4" name="Check Box 3004" hidden="1">
                <a:extLst>
                  <a:ext uri="{63B3BB69-23CF-44E3-9099-C40C66FF867C}">
                    <a14:compatExt spid="_x0000_s18364"/>
                  </a:ext>
                  <a:ext uri="{FF2B5EF4-FFF2-40B4-BE49-F238E27FC236}">
                    <a16:creationId xmlns:a16="http://schemas.microsoft.com/office/drawing/2014/main" id="{00000000-0008-0000-0800-0000BC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5" name="Check Box 3005" hidden="1">
                <a:extLst>
                  <a:ext uri="{63B3BB69-23CF-44E3-9099-C40C66FF867C}">
                    <a14:compatExt spid="_x0000_s18365"/>
                  </a:ext>
                  <a:ext uri="{FF2B5EF4-FFF2-40B4-BE49-F238E27FC236}">
                    <a16:creationId xmlns:a16="http://schemas.microsoft.com/office/drawing/2014/main" id="{00000000-0008-0000-0800-0000BD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6" name="Check Box 3006" hidden="1">
                <a:extLst>
                  <a:ext uri="{63B3BB69-23CF-44E3-9099-C40C66FF867C}">
                    <a14:compatExt spid="_x0000_s18366"/>
                  </a:ext>
                  <a:ext uri="{FF2B5EF4-FFF2-40B4-BE49-F238E27FC236}">
                    <a16:creationId xmlns:a16="http://schemas.microsoft.com/office/drawing/2014/main" id="{00000000-0008-0000-0800-0000BE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7" name="Check Box 3007" hidden="1">
                <a:extLst>
                  <a:ext uri="{63B3BB69-23CF-44E3-9099-C40C66FF867C}">
                    <a14:compatExt spid="_x0000_s18367"/>
                  </a:ext>
                  <a:ext uri="{FF2B5EF4-FFF2-40B4-BE49-F238E27FC236}">
                    <a16:creationId xmlns:a16="http://schemas.microsoft.com/office/drawing/2014/main" id="{00000000-0008-0000-0800-0000BF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8" name="Check Box 3008" hidden="1">
                <a:extLst>
                  <a:ext uri="{63B3BB69-23CF-44E3-9099-C40C66FF867C}">
                    <a14:compatExt spid="_x0000_s18368"/>
                  </a:ext>
                  <a:ext uri="{FF2B5EF4-FFF2-40B4-BE49-F238E27FC236}">
                    <a16:creationId xmlns:a16="http://schemas.microsoft.com/office/drawing/2014/main" id="{00000000-0008-0000-0800-0000C0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69" name="Check Box 3009" hidden="1">
                <a:extLst>
                  <a:ext uri="{63B3BB69-23CF-44E3-9099-C40C66FF867C}">
                    <a14:compatExt spid="_x0000_s18369"/>
                  </a:ext>
                  <a:ext uri="{FF2B5EF4-FFF2-40B4-BE49-F238E27FC236}">
                    <a16:creationId xmlns:a16="http://schemas.microsoft.com/office/drawing/2014/main" id="{00000000-0008-0000-0800-0000C1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0" name="Check Box 3010" hidden="1">
                <a:extLst>
                  <a:ext uri="{63B3BB69-23CF-44E3-9099-C40C66FF867C}">
                    <a14:compatExt spid="_x0000_s18370"/>
                  </a:ext>
                  <a:ext uri="{FF2B5EF4-FFF2-40B4-BE49-F238E27FC236}">
                    <a16:creationId xmlns:a16="http://schemas.microsoft.com/office/drawing/2014/main" id="{00000000-0008-0000-0800-0000C2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1" name="Check Box 3011" hidden="1">
                <a:extLst>
                  <a:ext uri="{63B3BB69-23CF-44E3-9099-C40C66FF867C}">
                    <a14:compatExt spid="_x0000_s18371"/>
                  </a:ext>
                  <a:ext uri="{FF2B5EF4-FFF2-40B4-BE49-F238E27FC236}">
                    <a16:creationId xmlns:a16="http://schemas.microsoft.com/office/drawing/2014/main" id="{00000000-0008-0000-0800-0000C3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2" name="Check Box 3012" hidden="1">
                <a:extLst>
                  <a:ext uri="{63B3BB69-23CF-44E3-9099-C40C66FF867C}">
                    <a14:compatExt spid="_x0000_s18372"/>
                  </a:ext>
                  <a:ext uri="{FF2B5EF4-FFF2-40B4-BE49-F238E27FC236}">
                    <a16:creationId xmlns:a16="http://schemas.microsoft.com/office/drawing/2014/main" id="{00000000-0008-0000-0800-0000C4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31</xdr:row>
          <xdr:rowOff>0</xdr:rowOff>
        </xdr:from>
        <xdr:to>
          <xdr:col>28</xdr:col>
          <xdr:colOff>19048</xdr:colOff>
          <xdr:row>32</xdr:row>
          <xdr:rowOff>0</xdr:rowOff>
        </xdr:to>
        <xdr:grpSp>
          <xdr:nvGrpSpPr>
            <xdr:cNvPr id="169" name="Group 15">
              <a:extLst>
                <a:ext uri="{FF2B5EF4-FFF2-40B4-BE49-F238E27FC236}">
                  <a16:creationId xmlns:a16="http://schemas.microsoft.com/office/drawing/2014/main" id="{00000000-0008-0000-0800-0000A9000000}"/>
                </a:ext>
              </a:extLst>
            </xdr:cNvPr>
            <xdr:cNvGrpSpPr/>
          </xdr:nvGrpSpPr>
          <xdr:grpSpPr>
            <a:xfrm>
              <a:off x="6246492" y="7019925"/>
              <a:ext cx="3844289" cy="323850"/>
              <a:chOff x="5648330" y="2362200"/>
              <a:chExt cx="3255065" cy="247650"/>
            </a:xfrm>
          </xdr:grpSpPr>
          <xdr:sp macro="" textlink="">
            <xdr:nvSpPr>
              <xdr:cNvPr id="18373" name="Check Box 3013" hidden="1">
                <a:extLst>
                  <a:ext uri="{63B3BB69-23CF-44E3-9099-C40C66FF867C}">
                    <a14:compatExt spid="_x0000_s18373"/>
                  </a:ext>
                  <a:ext uri="{FF2B5EF4-FFF2-40B4-BE49-F238E27FC236}">
                    <a16:creationId xmlns:a16="http://schemas.microsoft.com/office/drawing/2014/main" id="{00000000-0008-0000-0800-0000C5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4" name="Check Box 3014" hidden="1">
                <a:extLst>
                  <a:ext uri="{63B3BB69-23CF-44E3-9099-C40C66FF867C}">
                    <a14:compatExt spid="_x0000_s18374"/>
                  </a:ext>
                  <a:ext uri="{FF2B5EF4-FFF2-40B4-BE49-F238E27FC236}">
                    <a16:creationId xmlns:a16="http://schemas.microsoft.com/office/drawing/2014/main" id="{00000000-0008-0000-0800-0000C6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5" name="Check Box 3015" hidden="1">
                <a:extLst>
                  <a:ext uri="{63B3BB69-23CF-44E3-9099-C40C66FF867C}">
                    <a14:compatExt spid="_x0000_s18375"/>
                  </a:ext>
                  <a:ext uri="{FF2B5EF4-FFF2-40B4-BE49-F238E27FC236}">
                    <a16:creationId xmlns:a16="http://schemas.microsoft.com/office/drawing/2014/main" id="{00000000-0008-0000-0800-0000C7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6" name="Check Box 3016" hidden="1">
                <a:extLst>
                  <a:ext uri="{63B3BB69-23CF-44E3-9099-C40C66FF867C}">
                    <a14:compatExt spid="_x0000_s18376"/>
                  </a:ext>
                  <a:ext uri="{FF2B5EF4-FFF2-40B4-BE49-F238E27FC236}">
                    <a16:creationId xmlns:a16="http://schemas.microsoft.com/office/drawing/2014/main" id="{00000000-0008-0000-0800-0000C8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7" name="Check Box 3017" hidden="1">
                <a:extLst>
                  <a:ext uri="{63B3BB69-23CF-44E3-9099-C40C66FF867C}">
                    <a14:compatExt spid="_x0000_s18377"/>
                  </a:ext>
                  <a:ext uri="{FF2B5EF4-FFF2-40B4-BE49-F238E27FC236}">
                    <a16:creationId xmlns:a16="http://schemas.microsoft.com/office/drawing/2014/main" id="{00000000-0008-0000-0800-0000C9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8" name="Check Box 3018" hidden="1">
                <a:extLst>
                  <a:ext uri="{63B3BB69-23CF-44E3-9099-C40C66FF867C}">
                    <a14:compatExt spid="_x0000_s18378"/>
                  </a:ext>
                  <a:ext uri="{FF2B5EF4-FFF2-40B4-BE49-F238E27FC236}">
                    <a16:creationId xmlns:a16="http://schemas.microsoft.com/office/drawing/2014/main" id="{00000000-0008-0000-0800-0000CA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79" name="Check Box 3019" hidden="1">
                <a:extLst>
                  <a:ext uri="{63B3BB69-23CF-44E3-9099-C40C66FF867C}">
                    <a14:compatExt spid="_x0000_s18379"/>
                  </a:ext>
                  <a:ext uri="{FF2B5EF4-FFF2-40B4-BE49-F238E27FC236}">
                    <a16:creationId xmlns:a16="http://schemas.microsoft.com/office/drawing/2014/main" id="{00000000-0008-0000-0800-0000CB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0" name="Check Box 3020" hidden="1">
                <a:extLst>
                  <a:ext uri="{63B3BB69-23CF-44E3-9099-C40C66FF867C}">
                    <a14:compatExt spid="_x0000_s18380"/>
                  </a:ext>
                  <a:ext uri="{FF2B5EF4-FFF2-40B4-BE49-F238E27FC236}">
                    <a16:creationId xmlns:a16="http://schemas.microsoft.com/office/drawing/2014/main" id="{00000000-0008-0000-0800-0000CC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1" name="Check Box 3021" hidden="1">
                <a:extLst>
                  <a:ext uri="{63B3BB69-23CF-44E3-9099-C40C66FF867C}">
                    <a14:compatExt spid="_x0000_s18381"/>
                  </a:ext>
                  <a:ext uri="{FF2B5EF4-FFF2-40B4-BE49-F238E27FC236}">
                    <a16:creationId xmlns:a16="http://schemas.microsoft.com/office/drawing/2014/main" id="{00000000-0008-0000-0800-0000CD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2" name="Check Box 3022" hidden="1">
                <a:extLst>
                  <a:ext uri="{63B3BB69-23CF-44E3-9099-C40C66FF867C}">
                    <a14:compatExt spid="_x0000_s18382"/>
                  </a:ext>
                  <a:ext uri="{FF2B5EF4-FFF2-40B4-BE49-F238E27FC236}">
                    <a16:creationId xmlns:a16="http://schemas.microsoft.com/office/drawing/2014/main" id="{00000000-0008-0000-0800-0000CE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32</xdr:row>
          <xdr:rowOff>0</xdr:rowOff>
        </xdr:from>
        <xdr:to>
          <xdr:col>28</xdr:col>
          <xdr:colOff>19048</xdr:colOff>
          <xdr:row>33</xdr:row>
          <xdr:rowOff>0</xdr:rowOff>
        </xdr:to>
        <xdr:grpSp>
          <xdr:nvGrpSpPr>
            <xdr:cNvPr id="180" name="Group 16">
              <a:extLst>
                <a:ext uri="{FF2B5EF4-FFF2-40B4-BE49-F238E27FC236}">
                  <a16:creationId xmlns:a16="http://schemas.microsoft.com/office/drawing/2014/main" id="{00000000-0008-0000-0800-0000B4000000}"/>
                </a:ext>
              </a:extLst>
            </xdr:cNvPr>
            <xdr:cNvGrpSpPr/>
          </xdr:nvGrpSpPr>
          <xdr:grpSpPr>
            <a:xfrm>
              <a:off x="6246492" y="7343775"/>
              <a:ext cx="3844289" cy="323850"/>
              <a:chOff x="5648330" y="2362200"/>
              <a:chExt cx="3255065" cy="247650"/>
            </a:xfrm>
          </xdr:grpSpPr>
          <xdr:sp macro="" textlink="">
            <xdr:nvSpPr>
              <xdr:cNvPr id="18383" name="Check Box 3023" hidden="1">
                <a:extLst>
                  <a:ext uri="{63B3BB69-23CF-44E3-9099-C40C66FF867C}">
                    <a14:compatExt spid="_x0000_s18383"/>
                  </a:ext>
                  <a:ext uri="{FF2B5EF4-FFF2-40B4-BE49-F238E27FC236}">
                    <a16:creationId xmlns:a16="http://schemas.microsoft.com/office/drawing/2014/main" id="{00000000-0008-0000-0800-0000CF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4" name="Check Box 3024" hidden="1">
                <a:extLst>
                  <a:ext uri="{63B3BB69-23CF-44E3-9099-C40C66FF867C}">
                    <a14:compatExt spid="_x0000_s18384"/>
                  </a:ext>
                  <a:ext uri="{FF2B5EF4-FFF2-40B4-BE49-F238E27FC236}">
                    <a16:creationId xmlns:a16="http://schemas.microsoft.com/office/drawing/2014/main" id="{00000000-0008-0000-0800-0000D0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5" name="Check Box 3025" hidden="1">
                <a:extLst>
                  <a:ext uri="{63B3BB69-23CF-44E3-9099-C40C66FF867C}">
                    <a14:compatExt spid="_x0000_s18385"/>
                  </a:ext>
                  <a:ext uri="{FF2B5EF4-FFF2-40B4-BE49-F238E27FC236}">
                    <a16:creationId xmlns:a16="http://schemas.microsoft.com/office/drawing/2014/main" id="{00000000-0008-0000-0800-0000D1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6" name="Check Box 3026" hidden="1">
                <a:extLst>
                  <a:ext uri="{63B3BB69-23CF-44E3-9099-C40C66FF867C}">
                    <a14:compatExt spid="_x0000_s18386"/>
                  </a:ext>
                  <a:ext uri="{FF2B5EF4-FFF2-40B4-BE49-F238E27FC236}">
                    <a16:creationId xmlns:a16="http://schemas.microsoft.com/office/drawing/2014/main" id="{00000000-0008-0000-0800-0000D2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7" name="Check Box 3027" hidden="1">
                <a:extLst>
                  <a:ext uri="{63B3BB69-23CF-44E3-9099-C40C66FF867C}">
                    <a14:compatExt spid="_x0000_s18387"/>
                  </a:ext>
                  <a:ext uri="{FF2B5EF4-FFF2-40B4-BE49-F238E27FC236}">
                    <a16:creationId xmlns:a16="http://schemas.microsoft.com/office/drawing/2014/main" id="{00000000-0008-0000-0800-0000D3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8" name="Check Box 3028" hidden="1">
                <a:extLst>
                  <a:ext uri="{63B3BB69-23CF-44E3-9099-C40C66FF867C}">
                    <a14:compatExt spid="_x0000_s18388"/>
                  </a:ext>
                  <a:ext uri="{FF2B5EF4-FFF2-40B4-BE49-F238E27FC236}">
                    <a16:creationId xmlns:a16="http://schemas.microsoft.com/office/drawing/2014/main" id="{00000000-0008-0000-0800-0000D4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89" name="Check Box 3029" hidden="1">
                <a:extLst>
                  <a:ext uri="{63B3BB69-23CF-44E3-9099-C40C66FF867C}">
                    <a14:compatExt spid="_x0000_s18389"/>
                  </a:ext>
                  <a:ext uri="{FF2B5EF4-FFF2-40B4-BE49-F238E27FC236}">
                    <a16:creationId xmlns:a16="http://schemas.microsoft.com/office/drawing/2014/main" id="{00000000-0008-0000-0800-0000D5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0" name="Check Box 3030" hidden="1">
                <a:extLst>
                  <a:ext uri="{63B3BB69-23CF-44E3-9099-C40C66FF867C}">
                    <a14:compatExt spid="_x0000_s18390"/>
                  </a:ext>
                  <a:ext uri="{FF2B5EF4-FFF2-40B4-BE49-F238E27FC236}">
                    <a16:creationId xmlns:a16="http://schemas.microsoft.com/office/drawing/2014/main" id="{00000000-0008-0000-0800-0000D6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1" name="Check Box 3031" hidden="1">
                <a:extLst>
                  <a:ext uri="{63B3BB69-23CF-44E3-9099-C40C66FF867C}">
                    <a14:compatExt spid="_x0000_s18391"/>
                  </a:ext>
                  <a:ext uri="{FF2B5EF4-FFF2-40B4-BE49-F238E27FC236}">
                    <a16:creationId xmlns:a16="http://schemas.microsoft.com/office/drawing/2014/main" id="{00000000-0008-0000-0800-0000D7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2" name="Check Box 3032" hidden="1">
                <a:extLst>
                  <a:ext uri="{63B3BB69-23CF-44E3-9099-C40C66FF867C}">
                    <a14:compatExt spid="_x0000_s18392"/>
                  </a:ext>
                  <a:ext uri="{FF2B5EF4-FFF2-40B4-BE49-F238E27FC236}">
                    <a16:creationId xmlns:a16="http://schemas.microsoft.com/office/drawing/2014/main" id="{00000000-0008-0000-0800-0000D8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33</xdr:row>
          <xdr:rowOff>0</xdr:rowOff>
        </xdr:from>
        <xdr:to>
          <xdr:col>28</xdr:col>
          <xdr:colOff>19048</xdr:colOff>
          <xdr:row>34</xdr:row>
          <xdr:rowOff>0</xdr:rowOff>
        </xdr:to>
        <xdr:grpSp>
          <xdr:nvGrpSpPr>
            <xdr:cNvPr id="191" name="Group 17">
              <a:extLst>
                <a:ext uri="{FF2B5EF4-FFF2-40B4-BE49-F238E27FC236}">
                  <a16:creationId xmlns:a16="http://schemas.microsoft.com/office/drawing/2014/main" id="{00000000-0008-0000-0800-0000BF000000}"/>
                </a:ext>
              </a:extLst>
            </xdr:cNvPr>
            <xdr:cNvGrpSpPr/>
          </xdr:nvGrpSpPr>
          <xdr:grpSpPr>
            <a:xfrm>
              <a:off x="6246492" y="7667625"/>
              <a:ext cx="3844289" cy="323850"/>
              <a:chOff x="5648330" y="2362200"/>
              <a:chExt cx="3255065" cy="247650"/>
            </a:xfrm>
          </xdr:grpSpPr>
          <xdr:sp macro="" textlink="">
            <xdr:nvSpPr>
              <xdr:cNvPr id="18393" name="Check Box 3033" hidden="1">
                <a:extLst>
                  <a:ext uri="{63B3BB69-23CF-44E3-9099-C40C66FF867C}">
                    <a14:compatExt spid="_x0000_s18393"/>
                  </a:ext>
                  <a:ext uri="{FF2B5EF4-FFF2-40B4-BE49-F238E27FC236}">
                    <a16:creationId xmlns:a16="http://schemas.microsoft.com/office/drawing/2014/main" id="{00000000-0008-0000-0800-0000D9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4" name="Check Box 3034" hidden="1">
                <a:extLst>
                  <a:ext uri="{63B3BB69-23CF-44E3-9099-C40C66FF867C}">
                    <a14:compatExt spid="_x0000_s18394"/>
                  </a:ext>
                  <a:ext uri="{FF2B5EF4-FFF2-40B4-BE49-F238E27FC236}">
                    <a16:creationId xmlns:a16="http://schemas.microsoft.com/office/drawing/2014/main" id="{00000000-0008-0000-0800-0000DA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5" name="Check Box 3035" hidden="1">
                <a:extLst>
                  <a:ext uri="{63B3BB69-23CF-44E3-9099-C40C66FF867C}">
                    <a14:compatExt spid="_x0000_s18395"/>
                  </a:ext>
                  <a:ext uri="{FF2B5EF4-FFF2-40B4-BE49-F238E27FC236}">
                    <a16:creationId xmlns:a16="http://schemas.microsoft.com/office/drawing/2014/main" id="{00000000-0008-0000-0800-0000DB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6" name="Check Box 3036" hidden="1">
                <a:extLst>
                  <a:ext uri="{63B3BB69-23CF-44E3-9099-C40C66FF867C}">
                    <a14:compatExt spid="_x0000_s18396"/>
                  </a:ext>
                  <a:ext uri="{FF2B5EF4-FFF2-40B4-BE49-F238E27FC236}">
                    <a16:creationId xmlns:a16="http://schemas.microsoft.com/office/drawing/2014/main" id="{00000000-0008-0000-0800-0000DC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7" name="Check Box 3037" hidden="1">
                <a:extLst>
                  <a:ext uri="{63B3BB69-23CF-44E3-9099-C40C66FF867C}">
                    <a14:compatExt spid="_x0000_s18397"/>
                  </a:ext>
                  <a:ext uri="{FF2B5EF4-FFF2-40B4-BE49-F238E27FC236}">
                    <a16:creationId xmlns:a16="http://schemas.microsoft.com/office/drawing/2014/main" id="{00000000-0008-0000-0800-0000DD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8" name="Check Box 3038" hidden="1">
                <a:extLst>
                  <a:ext uri="{63B3BB69-23CF-44E3-9099-C40C66FF867C}">
                    <a14:compatExt spid="_x0000_s18398"/>
                  </a:ext>
                  <a:ext uri="{FF2B5EF4-FFF2-40B4-BE49-F238E27FC236}">
                    <a16:creationId xmlns:a16="http://schemas.microsoft.com/office/drawing/2014/main" id="{00000000-0008-0000-0800-0000DE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399" name="Check Box 3039" hidden="1">
                <a:extLst>
                  <a:ext uri="{63B3BB69-23CF-44E3-9099-C40C66FF867C}">
                    <a14:compatExt spid="_x0000_s18399"/>
                  </a:ext>
                  <a:ext uri="{FF2B5EF4-FFF2-40B4-BE49-F238E27FC236}">
                    <a16:creationId xmlns:a16="http://schemas.microsoft.com/office/drawing/2014/main" id="{00000000-0008-0000-0800-0000DF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0" name="Check Box 3040" hidden="1">
                <a:extLst>
                  <a:ext uri="{63B3BB69-23CF-44E3-9099-C40C66FF867C}">
                    <a14:compatExt spid="_x0000_s18400"/>
                  </a:ext>
                  <a:ext uri="{FF2B5EF4-FFF2-40B4-BE49-F238E27FC236}">
                    <a16:creationId xmlns:a16="http://schemas.microsoft.com/office/drawing/2014/main" id="{00000000-0008-0000-0800-0000E0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1" name="Check Box 3041" hidden="1">
                <a:extLst>
                  <a:ext uri="{63B3BB69-23CF-44E3-9099-C40C66FF867C}">
                    <a14:compatExt spid="_x0000_s18401"/>
                  </a:ext>
                  <a:ext uri="{FF2B5EF4-FFF2-40B4-BE49-F238E27FC236}">
                    <a16:creationId xmlns:a16="http://schemas.microsoft.com/office/drawing/2014/main" id="{00000000-0008-0000-0800-0000E1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2" name="Check Box 3042" hidden="1">
                <a:extLst>
                  <a:ext uri="{63B3BB69-23CF-44E3-9099-C40C66FF867C}">
                    <a14:compatExt spid="_x0000_s18402"/>
                  </a:ext>
                  <a:ext uri="{FF2B5EF4-FFF2-40B4-BE49-F238E27FC236}">
                    <a16:creationId xmlns:a16="http://schemas.microsoft.com/office/drawing/2014/main" id="{00000000-0008-0000-0800-0000E2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34</xdr:row>
          <xdr:rowOff>0</xdr:rowOff>
        </xdr:from>
        <xdr:to>
          <xdr:col>28</xdr:col>
          <xdr:colOff>19048</xdr:colOff>
          <xdr:row>35</xdr:row>
          <xdr:rowOff>0</xdr:rowOff>
        </xdr:to>
        <xdr:grpSp>
          <xdr:nvGrpSpPr>
            <xdr:cNvPr id="202" name="Group 18">
              <a:extLst>
                <a:ext uri="{FF2B5EF4-FFF2-40B4-BE49-F238E27FC236}">
                  <a16:creationId xmlns:a16="http://schemas.microsoft.com/office/drawing/2014/main" id="{00000000-0008-0000-0800-0000CA000000}"/>
                </a:ext>
              </a:extLst>
            </xdr:cNvPr>
            <xdr:cNvGrpSpPr/>
          </xdr:nvGrpSpPr>
          <xdr:grpSpPr>
            <a:xfrm>
              <a:off x="6246492" y="7991475"/>
              <a:ext cx="3844289" cy="323850"/>
              <a:chOff x="5648330" y="2362200"/>
              <a:chExt cx="3255065" cy="247650"/>
            </a:xfrm>
          </xdr:grpSpPr>
          <xdr:sp macro="" textlink="">
            <xdr:nvSpPr>
              <xdr:cNvPr id="18403" name="Check Box 3043" hidden="1">
                <a:extLst>
                  <a:ext uri="{63B3BB69-23CF-44E3-9099-C40C66FF867C}">
                    <a14:compatExt spid="_x0000_s18403"/>
                  </a:ext>
                  <a:ext uri="{FF2B5EF4-FFF2-40B4-BE49-F238E27FC236}">
                    <a16:creationId xmlns:a16="http://schemas.microsoft.com/office/drawing/2014/main" id="{00000000-0008-0000-0800-0000E3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4" name="Check Box 3044" hidden="1">
                <a:extLst>
                  <a:ext uri="{63B3BB69-23CF-44E3-9099-C40C66FF867C}">
                    <a14:compatExt spid="_x0000_s18404"/>
                  </a:ext>
                  <a:ext uri="{FF2B5EF4-FFF2-40B4-BE49-F238E27FC236}">
                    <a16:creationId xmlns:a16="http://schemas.microsoft.com/office/drawing/2014/main" id="{00000000-0008-0000-0800-0000E4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5" name="Check Box 3045" hidden="1">
                <a:extLst>
                  <a:ext uri="{63B3BB69-23CF-44E3-9099-C40C66FF867C}">
                    <a14:compatExt spid="_x0000_s18405"/>
                  </a:ext>
                  <a:ext uri="{FF2B5EF4-FFF2-40B4-BE49-F238E27FC236}">
                    <a16:creationId xmlns:a16="http://schemas.microsoft.com/office/drawing/2014/main" id="{00000000-0008-0000-0800-0000E5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6" name="Check Box 3046" hidden="1">
                <a:extLst>
                  <a:ext uri="{63B3BB69-23CF-44E3-9099-C40C66FF867C}">
                    <a14:compatExt spid="_x0000_s18406"/>
                  </a:ext>
                  <a:ext uri="{FF2B5EF4-FFF2-40B4-BE49-F238E27FC236}">
                    <a16:creationId xmlns:a16="http://schemas.microsoft.com/office/drawing/2014/main" id="{00000000-0008-0000-0800-0000E6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7" name="Check Box 3047" hidden="1">
                <a:extLst>
                  <a:ext uri="{63B3BB69-23CF-44E3-9099-C40C66FF867C}">
                    <a14:compatExt spid="_x0000_s18407"/>
                  </a:ext>
                  <a:ext uri="{FF2B5EF4-FFF2-40B4-BE49-F238E27FC236}">
                    <a16:creationId xmlns:a16="http://schemas.microsoft.com/office/drawing/2014/main" id="{00000000-0008-0000-0800-0000E7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8" name="Check Box 3048" hidden="1">
                <a:extLst>
                  <a:ext uri="{63B3BB69-23CF-44E3-9099-C40C66FF867C}">
                    <a14:compatExt spid="_x0000_s18408"/>
                  </a:ext>
                  <a:ext uri="{FF2B5EF4-FFF2-40B4-BE49-F238E27FC236}">
                    <a16:creationId xmlns:a16="http://schemas.microsoft.com/office/drawing/2014/main" id="{00000000-0008-0000-0800-0000E8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09" name="Check Box 3049" hidden="1">
                <a:extLst>
                  <a:ext uri="{63B3BB69-23CF-44E3-9099-C40C66FF867C}">
                    <a14:compatExt spid="_x0000_s18409"/>
                  </a:ext>
                  <a:ext uri="{FF2B5EF4-FFF2-40B4-BE49-F238E27FC236}">
                    <a16:creationId xmlns:a16="http://schemas.microsoft.com/office/drawing/2014/main" id="{00000000-0008-0000-0800-0000E9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0" name="Check Box 3050" hidden="1">
                <a:extLst>
                  <a:ext uri="{63B3BB69-23CF-44E3-9099-C40C66FF867C}">
                    <a14:compatExt spid="_x0000_s18410"/>
                  </a:ext>
                  <a:ext uri="{FF2B5EF4-FFF2-40B4-BE49-F238E27FC236}">
                    <a16:creationId xmlns:a16="http://schemas.microsoft.com/office/drawing/2014/main" id="{00000000-0008-0000-0800-0000EA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1" name="Check Box 3051" hidden="1">
                <a:extLst>
                  <a:ext uri="{63B3BB69-23CF-44E3-9099-C40C66FF867C}">
                    <a14:compatExt spid="_x0000_s18411"/>
                  </a:ext>
                  <a:ext uri="{FF2B5EF4-FFF2-40B4-BE49-F238E27FC236}">
                    <a16:creationId xmlns:a16="http://schemas.microsoft.com/office/drawing/2014/main" id="{00000000-0008-0000-0800-0000EB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2" name="Check Box 3052" hidden="1">
                <a:extLst>
                  <a:ext uri="{63B3BB69-23CF-44E3-9099-C40C66FF867C}">
                    <a14:compatExt spid="_x0000_s18412"/>
                  </a:ext>
                  <a:ext uri="{FF2B5EF4-FFF2-40B4-BE49-F238E27FC236}">
                    <a16:creationId xmlns:a16="http://schemas.microsoft.com/office/drawing/2014/main" id="{00000000-0008-0000-0800-0000EC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35</xdr:row>
          <xdr:rowOff>0</xdr:rowOff>
        </xdr:from>
        <xdr:to>
          <xdr:col>28</xdr:col>
          <xdr:colOff>19048</xdr:colOff>
          <xdr:row>36</xdr:row>
          <xdr:rowOff>0</xdr:rowOff>
        </xdr:to>
        <xdr:grpSp>
          <xdr:nvGrpSpPr>
            <xdr:cNvPr id="213" name="Group 19">
              <a:extLst>
                <a:ext uri="{FF2B5EF4-FFF2-40B4-BE49-F238E27FC236}">
                  <a16:creationId xmlns:a16="http://schemas.microsoft.com/office/drawing/2014/main" id="{00000000-0008-0000-0800-0000D5000000}"/>
                </a:ext>
              </a:extLst>
            </xdr:cNvPr>
            <xdr:cNvGrpSpPr/>
          </xdr:nvGrpSpPr>
          <xdr:grpSpPr>
            <a:xfrm>
              <a:off x="6246492" y="8315325"/>
              <a:ext cx="3844289" cy="323850"/>
              <a:chOff x="5648330" y="2362200"/>
              <a:chExt cx="3255065" cy="247650"/>
            </a:xfrm>
          </xdr:grpSpPr>
          <xdr:sp macro="" textlink="">
            <xdr:nvSpPr>
              <xdr:cNvPr id="18413" name="Check Box 3053" hidden="1">
                <a:extLst>
                  <a:ext uri="{63B3BB69-23CF-44E3-9099-C40C66FF867C}">
                    <a14:compatExt spid="_x0000_s18413"/>
                  </a:ext>
                  <a:ext uri="{FF2B5EF4-FFF2-40B4-BE49-F238E27FC236}">
                    <a16:creationId xmlns:a16="http://schemas.microsoft.com/office/drawing/2014/main" id="{00000000-0008-0000-0800-0000ED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4" name="Check Box 3054" hidden="1">
                <a:extLst>
                  <a:ext uri="{63B3BB69-23CF-44E3-9099-C40C66FF867C}">
                    <a14:compatExt spid="_x0000_s18414"/>
                  </a:ext>
                  <a:ext uri="{FF2B5EF4-FFF2-40B4-BE49-F238E27FC236}">
                    <a16:creationId xmlns:a16="http://schemas.microsoft.com/office/drawing/2014/main" id="{00000000-0008-0000-0800-0000EE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5" name="Check Box 3055" hidden="1">
                <a:extLst>
                  <a:ext uri="{63B3BB69-23CF-44E3-9099-C40C66FF867C}">
                    <a14:compatExt spid="_x0000_s18415"/>
                  </a:ext>
                  <a:ext uri="{FF2B5EF4-FFF2-40B4-BE49-F238E27FC236}">
                    <a16:creationId xmlns:a16="http://schemas.microsoft.com/office/drawing/2014/main" id="{00000000-0008-0000-0800-0000EF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6" name="Check Box 3056" hidden="1">
                <a:extLst>
                  <a:ext uri="{63B3BB69-23CF-44E3-9099-C40C66FF867C}">
                    <a14:compatExt spid="_x0000_s18416"/>
                  </a:ext>
                  <a:ext uri="{FF2B5EF4-FFF2-40B4-BE49-F238E27FC236}">
                    <a16:creationId xmlns:a16="http://schemas.microsoft.com/office/drawing/2014/main" id="{00000000-0008-0000-0800-0000F0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7" name="Check Box 3057" hidden="1">
                <a:extLst>
                  <a:ext uri="{63B3BB69-23CF-44E3-9099-C40C66FF867C}">
                    <a14:compatExt spid="_x0000_s18417"/>
                  </a:ext>
                  <a:ext uri="{FF2B5EF4-FFF2-40B4-BE49-F238E27FC236}">
                    <a16:creationId xmlns:a16="http://schemas.microsoft.com/office/drawing/2014/main" id="{00000000-0008-0000-0800-0000F1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8" name="Check Box 3058" hidden="1">
                <a:extLst>
                  <a:ext uri="{63B3BB69-23CF-44E3-9099-C40C66FF867C}">
                    <a14:compatExt spid="_x0000_s18418"/>
                  </a:ext>
                  <a:ext uri="{FF2B5EF4-FFF2-40B4-BE49-F238E27FC236}">
                    <a16:creationId xmlns:a16="http://schemas.microsoft.com/office/drawing/2014/main" id="{00000000-0008-0000-0800-0000F2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19" name="Check Box 3059" hidden="1">
                <a:extLst>
                  <a:ext uri="{63B3BB69-23CF-44E3-9099-C40C66FF867C}">
                    <a14:compatExt spid="_x0000_s18419"/>
                  </a:ext>
                  <a:ext uri="{FF2B5EF4-FFF2-40B4-BE49-F238E27FC236}">
                    <a16:creationId xmlns:a16="http://schemas.microsoft.com/office/drawing/2014/main" id="{00000000-0008-0000-0800-0000F3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0" name="Check Box 3060" hidden="1">
                <a:extLst>
                  <a:ext uri="{63B3BB69-23CF-44E3-9099-C40C66FF867C}">
                    <a14:compatExt spid="_x0000_s18420"/>
                  </a:ext>
                  <a:ext uri="{FF2B5EF4-FFF2-40B4-BE49-F238E27FC236}">
                    <a16:creationId xmlns:a16="http://schemas.microsoft.com/office/drawing/2014/main" id="{00000000-0008-0000-0800-0000F4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1" name="Check Box 3061" hidden="1">
                <a:extLst>
                  <a:ext uri="{63B3BB69-23CF-44E3-9099-C40C66FF867C}">
                    <a14:compatExt spid="_x0000_s18421"/>
                  </a:ext>
                  <a:ext uri="{FF2B5EF4-FFF2-40B4-BE49-F238E27FC236}">
                    <a16:creationId xmlns:a16="http://schemas.microsoft.com/office/drawing/2014/main" id="{00000000-0008-0000-0800-0000F5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2" name="Check Box 3062" hidden="1">
                <a:extLst>
                  <a:ext uri="{63B3BB69-23CF-44E3-9099-C40C66FF867C}">
                    <a14:compatExt spid="_x0000_s18422"/>
                  </a:ext>
                  <a:ext uri="{FF2B5EF4-FFF2-40B4-BE49-F238E27FC236}">
                    <a16:creationId xmlns:a16="http://schemas.microsoft.com/office/drawing/2014/main" id="{00000000-0008-0000-0800-0000F647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36</xdr:row>
          <xdr:rowOff>0</xdr:rowOff>
        </xdr:from>
        <xdr:to>
          <xdr:col>28</xdr:col>
          <xdr:colOff>19048</xdr:colOff>
          <xdr:row>37</xdr:row>
          <xdr:rowOff>0</xdr:rowOff>
        </xdr:to>
        <xdr:grpSp>
          <xdr:nvGrpSpPr>
            <xdr:cNvPr id="224" name="Group 20">
              <a:extLst>
                <a:ext uri="{FF2B5EF4-FFF2-40B4-BE49-F238E27FC236}">
                  <a16:creationId xmlns:a16="http://schemas.microsoft.com/office/drawing/2014/main" id="{00000000-0008-0000-0800-0000E0000000}"/>
                </a:ext>
              </a:extLst>
            </xdr:cNvPr>
            <xdr:cNvGrpSpPr/>
          </xdr:nvGrpSpPr>
          <xdr:grpSpPr>
            <a:xfrm>
              <a:off x="6246492" y="8639175"/>
              <a:ext cx="3844289" cy="323850"/>
              <a:chOff x="5648330" y="2362200"/>
              <a:chExt cx="3255065" cy="247650"/>
            </a:xfrm>
          </xdr:grpSpPr>
          <xdr:sp macro="" textlink="">
            <xdr:nvSpPr>
              <xdr:cNvPr id="18423" name="Check Box 3063" hidden="1">
                <a:extLst>
                  <a:ext uri="{63B3BB69-23CF-44E3-9099-C40C66FF867C}">
                    <a14:compatExt spid="_x0000_s18423"/>
                  </a:ext>
                  <a:ext uri="{FF2B5EF4-FFF2-40B4-BE49-F238E27FC236}">
                    <a16:creationId xmlns:a16="http://schemas.microsoft.com/office/drawing/2014/main" id="{00000000-0008-0000-0800-0000F747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4" name="Check Box 3064" hidden="1">
                <a:extLst>
                  <a:ext uri="{63B3BB69-23CF-44E3-9099-C40C66FF867C}">
                    <a14:compatExt spid="_x0000_s18424"/>
                  </a:ext>
                  <a:ext uri="{FF2B5EF4-FFF2-40B4-BE49-F238E27FC236}">
                    <a16:creationId xmlns:a16="http://schemas.microsoft.com/office/drawing/2014/main" id="{00000000-0008-0000-0800-0000F847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5" name="Check Box 3065" hidden="1">
                <a:extLst>
                  <a:ext uri="{63B3BB69-23CF-44E3-9099-C40C66FF867C}">
                    <a14:compatExt spid="_x0000_s18425"/>
                  </a:ext>
                  <a:ext uri="{FF2B5EF4-FFF2-40B4-BE49-F238E27FC236}">
                    <a16:creationId xmlns:a16="http://schemas.microsoft.com/office/drawing/2014/main" id="{00000000-0008-0000-0800-0000F947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6" name="Check Box 3066" hidden="1">
                <a:extLst>
                  <a:ext uri="{63B3BB69-23CF-44E3-9099-C40C66FF867C}">
                    <a14:compatExt spid="_x0000_s18426"/>
                  </a:ext>
                  <a:ext uri="{FF2B5EF4-FFF2-40B4-BE49-F238E27FC236}">
                    <a16:creationId xmlns:a16="http://schemas.microsoft.com/office/drawing/2014/main" id="{00000000-0008-0000-0800-0000FA47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7" name="Check Box 3067" hidden="1">
                <a:extLst>
                  <a:ext uri="{63B3BB69-23CF-44E3-9099-C40C66FF867C}">
                    <a14:compatExt spid="_x0000_s18427"/>
                  </a:ext>
                  <a:ext uri="{FF2B5EF4-FFF2-40B4-BE49-F238E27FC236}">
                    <a16:creationId xmlns:a16="http://schemas.microsoft.com/office/drawing/2014/main" id="{00000000-0008-0000-0800-0000FB47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8" name="Check Box 3068" hidden="1">
                <a:extLst>
                  <a:ext uri="{63B3BB69-23CF-44E3-9099-C40C66FF867C}">
                    <a14:compatExt spid="_x0000_s18428"/>
                  </a:ext>
                  <a:ext uri="{FF2B5EF4-FFF2-40B4-BE49-F238E27FC236}">
                    <a16:creationId xmlns:a16="http://schemas.microsoft.com/office/drawing/2014/main" id="{00000000-0008-0000-0800-0000FC47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29" name="Check Box 3069" hidden="1">
                <a:extLst>
                  <a:ext uri="{63B3BB69-23CF-44E3-9099-C40C66FF867C}">
                    <a14:compatExt spid="_x0000_s18429"/>
                  </a:ext>
                  <a:ext uri="{FF2B5EF4-FFF2-40B4-BE49-F238E27FC236}">
                    <a16:creationId xmlns:a16="http://schemas.microsoft.com/office/drawing/2014/main" id="{00000000-0008-0000-0800-0000FD47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0" name="Check Box 3070" hidden="1">
                <a:extLst>
                  <a:ext uri="{63B3BB69-23CF-44E3-9099-C40C66FF867C}">
                    <a14:compatExt spid="_x0000_s18430"/>
                  </a:ext>
                  <a:ext uri="{FF2B5EF4-FFF2-40B4-BE49-F238E27FC236}">
                    <a16:creationId xmlns:a16="http://schemas.microsoft.com/office/drawing/2014/main" id="{00000000-0008-0000-0800-0000FE47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1" name="Check Box 3071" hidden="1">
                <a:extLst>
                  <a:ext uri="{63B3BB69-23CF-44E3-9099-C40C66FF867C}">
                    <a14:compatExt spid="_x0000_s18431"/>
                  </a:ext>
                  <a:ext uri="{FF2B5EF4-FFF2-40B4-BE49-F238E27FC236}">
                    <a16:creationId xmlns:a16="http://schemas.microsoft.com/office/drawing/2014/main" id="{00000000-0008-0000-0800-0000FF47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4" name="Check Box 3072" hidden="1">
                <a:extLst>
                  <a:ext uri="{63B3BB69-23CF-44E3-9099-C40C66FF867C}">
                    <a14:compatExt spid="_x0000_s26624"/>
                  </a:ext>
                  <a:ext uri="{FF2B5EF4-FFF2-40B4-BE49-F238E27FC236}">
                    <a16:creationId xmlns:a16="http://schemas.microsoft.com/office/drawing/2014/main" id="{00000000-0008-0000-0800-000000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37</xdr:row>
          <xdr:rowOff>0</xdr:rowOff>
        </xdr:from>
        <xdr:to>
          <xdr:col>28</xdr:col>
          <xdr:colOff>19048</xdr:colOff>
          <xdr:row>38</xdr:row>
          <xdr:rowOff>0</xdr:rowOff>
        </xdr:to>
        <xdr:grpSp>
          <xdr:nvGrpSpPr>
            <xdr:cNvPr id="235" name="Group 21">
              <a:extLst>
                <a:ext uri="{FF2B5EF4-FFF2-40B4-BE49-F238E27FC236}">
                  <a16:creationId xmlns:a16="http://schemas.microsoft.com/office/drawing/2014/main" id="{00000000-0008-0000-0800-0000EB000000}"/>
                </a:ext>
              </a:extLst>
            </xdr:cNvPr>
            <xdr:cNvGrpSpPr/>
          </xdr:nvGrpSpPr>
          <xdr:grpSpPr>
            <a:xfrm>
              <a:off x="6246492" y="8963025"/>
              <a:ext cx="3844289" cy="323850"/>
              <a:chOff x="5648330" y="2362200"/>
              <a:chExt cx="3255065" cy="247650"/>
            </a:xfrm>
          </xdr:grpSpPr>
          <xdr:sp macro="" textlink="">
            <xdr:nvSpPr>
              <xdr:cNvPr id="26625" name="Check Box 3073"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6" name="Check Box 3074" hidden="1">
                <a:extLst>
                  <a:ext uri="{63B3BB69-23CF-44E3-9099-C40C66FF867C}">
                    <a14:compatExt spid="_x0000_s26626"/>
                  </a:ext>
                  <a:ext uri="{FF2B5EF4-FFF2-40B4-BE49-F238E27FC236}">
                    <a16:creationId xmlns:a16="http://schemas.microsoft.com/office/drawing/2014/main" id="{00000000-0008-0000-0800-000002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7" name="Check Box 3075" hidden="1">
                <a:extLst>
                  <a:ext uri="{63B3BB69-23CF-44E3-9099-C40C66FF867C}">
                    <a14:compatExt spid="_x0000_s26627"/>
                  </a:ext>
                  <a:ext uri="{FF2B5EF4-FFF2-40B4-BE49-F238E27FC236}">
                    <a16:creationId xmlns:a16="http://schemas.microsoft.com/office/drawing/2014/main" id="{00000000-0008-0000-0800-000003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8" name="Check Box 3076" hidden="1">
                <a:extLst>
                  <a:ext uri="{63B3BB69-23CF-44E3-9099-C40C66FF867C}">
                    <a14:compatExt spid="_x0000_s26628"/>
                  </a:ext>
                  <a:ext uri="{FF2B5EF4-FFF2-40B4-BE49-F238E27FC236}">
                    <a16:creationId xmlns:a16="http://schemas.microsoft.com/office/drawing/2014/main" id="{00000000-0008-0000-0800-000004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9" name="Check Box 3077" hidden="1">
                <a:extLst>
                  <a:ext uri="{63B3BB69-23CF-44E3-9099-C40C66FF867C}">
                    <a14:compatExt spid="_x0000_s26629"/>
                  </a:ext>
                  <a:ext uri="{FF2B5EF4-FFF2-40B4-BE49-F238E27FC236}">
                    <a16:creationId xmlns:a16="http://schemas.microsoft.com/office/drawing/2014/main" id="{00000000-0008-0000-0800-000005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0" name="Check Box 3078" hidden="1">
                <a:extLst>
                  <a:ext uri="{63B3BB69-23CF-44E3-9099-C40C66FF867C}">
                    <a14:compatExt spid="_x0000_s26630"/>
                  </a:ext>
                  <a:ext uri="{FF2B5EF4-FFF2-40B4-BE49-F238E27FC236}">
                    <a16:creationId xmlns:a16="http://schemas.microsoft.com/office/drawing/2014/main" id="{00000000-0008-0000-0800-000006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1" name="Check Box 3079" hidden="1">
                <a:extLst>
                  <a:ext uri="{63B3BB69-23CF-44E3-9099-C40C66FF867C}">
                    <a14:compatExt spid="_x0000_s26631"/>
                  </a:ext>
                  <a:ext uri="{FF2B5EF4-FFF2-40B4-BE49-F238E27FC236}">
                    <a16:creationId xmlns:a16="http://schemas.microsoft.com/office/drawing/2014/main" id="{00000000-0008-0000-0800-000007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2" name="Check Box 3080" hidden="1">
                <a:extLst>
                  <a:ext uri="{63B3BB69-23CF-44E3-9099-C40C66FF867C}">
                    <a14:compatExt spid="_x0000_s26632"/>
                  </a:ext>
                  <a:ext uri="{FF2B5EF4-FFF2-40B4-BE49-F238E27FC236}">
                    <a16:creationId xmlns:a16="http://schemas.microsoft.com/office/drawing/2014/main" id="{00000000-0008-0000-0800-000008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3" name="Check Box 3081" hidden="1">
                <a:extLst>
                  <a:ext uri="{63B3BB69-23CF-44E3-9099-C40C66FF867C}">
                    <a14:compatExt spid="_x0000_s26633"/>
                  </a:ext>
                  <a:ext uri="{FF2B5EF4-FFF2-40B4-BE49-F238E27FC236}">
                    <a16:creationId xmlns:a16="http://schemas.microsoft.com/office/drawing/2014/main" id="{00000000-0008-0000-0800-000009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4" name="Check Box 3082" hidden="1">
                <a:extLst>
                  <a:ext uri="{63B3BB69-23CF-44E3-9099-C40C66FF867C}">
                    <a14:compatExt spid="_x0000_s26634"/>
                  </a:ext>
                  <a:ext uri="{FF2B5EF4-FFF2-40B4-BE49-F238E27FC236}">
                    <a16:creationId xmlns:a16="http://schemas.microsoft.com/office/drawing/2014/main" id="{00000000-0008-0000-0800-00000A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38</xdr:row>
          <xdr:rowOff>0</xdr:rowOff>
        </xdr:from>
        <xdr:to>
          <xdr:col>28</xdr:col>
          <xdr:colOff>19048</xdr:colOff>
          <xdr:row>39</xdr:row>
          <xdr:rowOff>0</xdr:rowOff>
        </xdr:to>
        <xdr:grpSp>
          <xdr:nvGrpSpPr>
            <xdr:cNvPr id="246" name="Group 22">
              <a:extLst>
                <a:ext uri="{FF2B5EF4-FFF2-40B4-BE49-F238E27FC236}">
                  <a16:creationId xmlns:a16="http://schemas.microsoft.com/office/drawing/2014/main" id="{00000000-0008-0000-0800-0000F6000000}"/>
                </a:ext>
              </a:extLst>
            </xdr:cNvPr>
            <xdr:cNvGrpSpPr/>
          </xdr:nvGrpSpPr>
          <xdr:grpSpPr>
            <a:xfrm>
              <a:off x="6246492" y="9286875"/>
              <a:ext cx="3844289" cy="323850"/>
              <a:chOff x="5648330" y="2362200"/>
              <a:chExt cx="3255065" cy="247650"/>
            </a:xfrm>
          </xdr:grpSpPr>
          <xdr:sp macro="" textlink="">
            <xdr:nvSpPr>
              <xdr:cNvPr id="26635" name="Check Box 3083" hidden="1">
                <a:extLst>
                  <a:ext uri="{63B3BB69-23CF-44E3-9099-C40C66FF867C}">
                    <a14:compatExt spid="_x0000_s26635"/>
                  </a:ext>
                  <a:ext uri="{FF2B5EF4-FFF2-40B4-BE49-F238E27FC236}">
                    <a16:creationId xmlns:a16="http://schemas.microsoft.com/office/drawing/2014/main" id="{00000000-0008-0000-0800-00000B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6" name="Check Box 3084" hidden="1">
                <a:extLst>
                  <a:ext uri="{63B3BB69-23CF-44E3-9099-C40C66FF867C}">
                    <a14:compatExt spid="_x0000_s26636"/>
                  </a:ext>
                  <a:ext uri="{FF2B5EF4-FFF2-40B4-BE49-F238E27FC236}">
                    <a16:creationId xmlns:a16="http://schemas.microsoft.com/office/drawing/2014/main" id="{00000000-0008-0000-0800-00000C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7" name="Check Box 3085" hidden="1">
                <a:extLst>
                  <a:ext uri="{63B3BB69-23CF-44E3-9099-C40C66FF867C}">
                    <a14:compatExt spid="_x0000_s26637"/>
                  </a:ext>
                  <a:ext uri="{FF2B5EF4-FFF2-40B4-BE49-F238E27FC236}">
                    <a16:creationId xmlns:a16="http://schemas.microsoft.com/office/drawing/2014/main" id="{00000000-0008-0000-0800-00000D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8" name="Check Box 3086" hidden="1">
                <a:extLst>
                  <a:ext uri="{63B3BB69-23CF-44E3-9099-C40C66FF867C}">
                    <a14:compatExt spid="_x0000_s26638"/>
                  </a:ext>
                  <a:ext uri="{FF2B5EF4-FFF2-40B4-BE49-F238E27FC236}">
                    <a16:creationId xmlns:a16="http://schemas.microsoft.com/office/drawing/2014/main" id="{00000000-0008-0000-0800-00000E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39" name="Check Box 3087" hidden="1">
                <a:extLst>
                  <a:ext uri="{63B3BB69-23CF-44E3-9099-C40C66FF867C}">
                    <a14:compatExt spid="_x0000_s26639"/>
                  </a:ext>
                  <a:ext uri="{FF2B5EF4-FFF2-40B4-BE49-F238E27FC236}">
                    <a16:creationId xmlns:a16="http://schemas.microsoft.com/office/drawing/2014/main" id="{00000000-0008-0000-0800-00000F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0" name="Check Box 3088" hidden="1">
                <a:extLst>
                  <a:ext uri="{63B3BB69-23CF-44E3-9099-C40C66FF867C}">
                    <a14:compatExt spid="_x0000_s26640"/>
                  </a:ext>
                  <a:ext uri="{FF2B5EF4-FFF2-40B4-BE49-F238E27FC236}">
                    <a16:creationId xmlns:a16="http://schemas.microsoft.com/office/drawing/2014/main" id="{00000000-0008-0000-0800-000010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1" name="Check Box 3089" hidden="1">
                <a:extLst>
                  <a:ext uri="{63B3BB69-23CF-44E3-9099-C40C66FF867C}">
                    <a14:compatExt spid="_x0000_s26641"/>
                  </a:ext>
                  <a:ext uri="{FF2B5EF4-FFF2-40B4-BE49-F238E27FC236}">
                    <a16:creationId xmlns:a16="http://schemas.microsoft.com/office/drawing/2014/main" id="{00000000-0008-0000-0800-000011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2" name="Check Box 3090" hidden="1">
                <a:extLst>
                  <a:ext uri="{63B3BB69-23CF-44E3-9099-C40C66FF867C}">
                    <a14:compatExt spid="_x0000_s26642"/>
                  </a:ext>
                  <a:ext uri="{FF2B5EF4-FFF2-40B4-BE49-F238E27FC236}">
                    <a16:creationId xmlns:a16="http://schemas.microsoft.com/office/drawing/2014/main" id="{00000000-0008-0000-0800-000012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3" name="Check Box 3091" hidden="1">
                <a:extLst>
                  <a:ext uri="{63B3BB69-23CF-44E3-9099-C40C66FF867C}">
                    <a14:compatExt spid="_x0000_s26643"/>
                  </a:ext>
                  <a:ext uri="{FF2B5EF4-FFF2-40B4-BE49-F238E27FC236}">
                    <a16:creationId xmlns:a16="http://schemas.microsoft.com/office/drawing/2014/main" id="{00000000-0008-0000-0800-000013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4" name="Check Box 3092" hidden="1">
                <a:extLst>
                  <a:ext uri="{63B3BB69-23CF-44E3-9099-C40C66FF867C}">
                    <a14:compatExt spid="_x0000_s26644"/>
                  </a:ext>
                  <a:ext uri="{FF2B5EF4-FFF2-40B4-BE49-F238E27FC236}">
                    <a16:creationId xmlns:a16="http://schemas.microsoft.com/office/drawing/2014/main" id="{00000000-0008-0000-0800-000014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39</xdr:row>
          <xdr:rowOff>0</xdr:rowOff>
        </xdr:from>
        <xdr:to>
          <xdr:col>28</xdr:col>
          <xdr:colOff>19048</xdr:colOff>
          <xdr:row>40</xdr:row>
          <xdr:rowOff>0</xdr:rowOff>
        </xdr:to>
        <xdr:grpSp>
          <xdr:nvGrpSpPr>
            <xdr:cNvPr id="257" name="Group 23">
              <a:extLst>
                <a:ext uri="{FF2B5EF4-FFF2-40B4-BE49-F238E27FC236}">
                  <a16:creationId xmlns:a16="http://schemas.microsoft.com/office/drawing/2014/main" id="{00000000-0008-0000-0800-000001010000}"/>
                </a:ext>
              </a:extLst>
            </xdr:cNvPr>
            <xdr:cNvGrpSpPr/>
          </xdr:nvGrpSpPr>
          <xdr:grpSpPr>
            <a:xfrm>
              <a:off x="6246492" y="9610725"/>
              <a:ext cx="3844289" cy="323850"/>
              <a:chOff x="5648330" y="2362200"/>
              <a:chExt cx="3255065" cy="247650"/>
            </a:xfrm>
          </xdr:grpSpPr>
          <xdr:sp macro="" textlink="">
            <xdr:nvSpPr>
              <xdr:cNvPr id="26645" name="Check Box 3093" hidden="1">
                <a:extLst>
                  <a:ext uri="{63B3BB69-23CF-44E3-9099-C40C66FF867C}">
                    <a14:compatExt spid="_x0000_s26645"/>
                  </a:ext>
                  <a:ext uri="{FF2B5EF4-FFF2-40B4-BE49-F238E27FC236}">
                    <a16:creationId xmlns:a16="http://schemas.microsoft.com/office/drawing/2014/main" id="{00000000-0008-0000-0800-000015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6" name="Check Box 3094" hidden="1">
                <a:extLst>
                  <a:ext uri="{63B3BB69-23CF-44E3-9099-C40C66FF867C}">
                    <a14:compatExt spid="_x0000_s26646"/>
                  </a:ext>
                  <a:ext uri="{FF2B5EF4-FFF2-40B4-BE49-F238E27FC236}">
                    <a16:creationId xmlns:a16="http://schemas.microsoft.com/office/drawing/2014/main" id="{00000000-0008-0000-0800-000016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7" name="Check Box 3095" hidden="1">
                <a:extLst>
                  <a:ext uri="{63B3BB69-23CF-44E3-9099-C40C66FF867C}">
                    <a14:compatExt spid="_x0000_s26647"/>
                  </a:ext>
                  <a:ext uri="{FF2B5EF4-FFF2-40B4-BE49-F238E27FC236}">
                    <a16:creationId xmlns:a16="http://schemas.microsoft.com/office/drawing/2014/main" id="{00000000-0008-0000-0800-000017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8" name="Check Box 3096" hidden="1">
                <a:extLst>
                  <a:ext uri="{63B3BB69-23CF-44E3-9099-C40C66FF867C}">
                    <a14:compatExt spid="_x0000_s26648"/>
                  </a:ext>
                  <a:ext uri="{FF2B5EF4-FFF2-40B4-BE49-F238E27FC236}">
                    <a16:creationId xmlns:a16="http://schemas.microsoft.com/office/drawing/2014/main" id="{00000000-0008-0000-0800-000018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49" name="Check Box 3097" hidden="1">
                <a:extLst>
                  <a:ext uri="{63B3BB69-23CF-44E3-9099-C40C66FF867C}">
                    <a14:compatExt spid="_x0000_s26649"/>
                  </a:ext>
                  <a:ext uri="{FF2B5EF4-FFF2-40B4-BE49-F238E27FC236}">
                    <a16:creationId xmlns:a16="http://schemas.microsoft.com/office/drawing/2014/main" id="{00000000-0008-0000-0800-000019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0" name="Check Box 3098" hidden="1">
                <a:extLst>
                  <a:ext uri="{63B3BB69-23CF-44E3-9099-C40C66FF867C}">
                    <a14:compatExt spid="_x0000_s26650"/>
                  </a:ext>
                  <a:ext uri="{FF2B5EF4-FFF2-40B4-BE49-F238E27FC236}">
                    <a16:creationId xmlns:a16="http://schemas.microsoft.com/office/drawing/2014/main" id="{00000000-0008-0000-0800-00001A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1" name="Check Box 3099" hidden="1">
                <a:extLst>
                  <a:ext uri="{63B3BB69-23CF-44E3-9099-C40C66FF867C}">
                    <a14:compatExt spid="_x0000_s26651"/>
                  </a:ext>
                  <a:ext uri="{FF2B5EF4-FFF2-40B4-BE49-F238E27FC236}">
                    <a16:creationId xmlns:a16="http://schemas.microsoft.com/office/drawing/2014/main" id="{00000000-0008-0000-0800-00001B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2" name="Check Box 3100" hidden="1">
                <a:extLst>
                  <a:ext uri="{63B3BB69-23CF-44E3-9099-C40C66FF867C}">
                    <a14:compatExt spid="_x0000_s26652"/>
                  </a:ext>
                  <a:ext uri="{FF2B5EF4-FFF2-40B4-BE49-F238E27FC236}">
                    <a16:creationId xmlns:a16="http://schemas.microsoft.com/office/drawing/2014/main" id="{00000000-0008-0000-0800-00001C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3" name="Check Box 3101" hidden="1">
                <a:extLst>
                  <a:ext uri="{63B3BB69-23CF-44E3-9099-C40C66FF867C}">
                    <a14:compatExt spid="_x0000_s26653"/>
                  </a:ext>
                  <a:ext uri="{FF2B5EF4-FFF2-40B4-BE49-F238E27FC236}">
                    <a16:creationId xmlns:a16="http://schemas.microsoft.com/office/drawing/2014/main" id="{00000000-0008-0000-0800-00001D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4" name="Check Box 3102" hidden="1">
                <a:extLst>
                  <a:ext uri="{63B3BB69-23CF-44E3-9099-C40C66FF867C}">
                    <a14:compatExt spid="_x0000_s26654"/>
                  </a:ext>
                  <a:ext uri="{FF2B5EF4-FFF2-40B4-BE49-F238E27FC236}">
                    <a16:creationId xmlns:a16="http://schemas.microsoft.com/office/drawing/2014/main" id="{00000000-0008-0000-0800-00001E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40</xdr:row>
          <xdr:rowOff>0</xdr:rowOff>
        </xdr:from>
        <xdr:to>
          <xdr:col>28</xdr:col>
          <xdr:colOff>19048</xdr:colOff>
          <xdr:row>41</xdr:row>
          <xdr:rowOff>0</xdr:rowOff>
        </xdr:to>
        <xdr:grpSp>
          <xdr:nvGrpSpPr>
            <xdr:cNvPr id="268" name="Group 24">
              <a:extLst>
                <a:ext uri="{FF2B5EF4-FFF2-40B4-BE49-F238E27FC236}">
                  <a16:creationId xmlns:a16="http://schemas.microsoft.com/office/drawing/2014/main" id="{00000000-0008-0000-0800-00000C010000}"/>
                </a:ext>
              </a:extLst>
            </xdr:cNvPr>
            <xdr:cNvGrpSpPr/>
          </xdr:nvGrpSpPr>
          <xdr:grpSpPr>
            <a:xfrm>
              <a:off x="6246492" y="9934575"/>
              <a:ext cx="3844289" cy="323850"/>
              <a:chOff x="5648330" y="2362200"/>
              <a:chExt cx="3255065" cy="247650"/>
            </a:xfrm>
          </xdr:grpSpPr>
          <xdr:sp macro="" textlink="">
            <xdr:nvSpPr>
              <xdr:cNvPr id="26655" name="Check Box 3103" hidden="1">
                <a:extLst>
                  <a:ext uri="{63B3BB69-23CF-44E3-9099-C40C66FF867C}">
                    <a14:compatExt spid="_x0000_s26655"/>
                  </a:ext>
                  <a:ext uri="{FF2B5EF4-FFF2-40B4-BE49-F238E27FC236}">
                    <a16:creationId xmlns:a16="http://schemas.microsoft.com/office/drawing/2014/main" id="{00000000-0008-0000-0800-00001F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6" name="Check Box 3104" hidden="1">
                <a:extLst>
                  <a:ext uri="{63B3BB69-23CF-44E3-9099-C40C66FF867C}">
                    <a14:compatExt spid="_x0000_s26656"/>
                  </a:ext>
                  <a:ext uri="{FF2B5EF4-FFF2-40B4-BE49-F238E27FC236}">
                    <a16:creationId xmlns:a16="http://schemas.microsoft.com/office/drawing/2014/main" id="{00000000-0008-0000-0800-000020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7" name="Check Box 3105" hidden="1">
                <a:extLst>
                  <a:ext uri="{63B3BB69-23CF-44E3-9099-C40C66FF867C}">
                    <a14:compatExt spid="_x0000_s26657"/>
                  </a:ext>
                  <a:ext uri="{FF2B5EF4-FFF2-40B4-BE49-F238E27FC236}">
                    <a16:creationId xmlns:a16="http://schemas.microsoft.com/office/drawing/2014/main" id="{00000000-0008-0000-0800-000021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8" name="Check Box 3106" hidden="1">
                <a:extLst>
                  <a:ext uri="{63B3BB69-23CF-44E3-9099-C40C66FF867C}">
                    <a14:compatExt spid="_x0000_s26658"/>
                  </a:ext>
                  <a:ext uri="{FF2B5EF4-FFF2-40B4-BE49-F238E27FC236}">
                    <a16:creationId xmlns:a16="http://schemas.microsoft.com/office/drawing/2014/main" id="{00000000-0008-0000-0800-000022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59" name="Check Box 3107" hidden="1">
                <a:extLst>
                  <a:ext uri="{63B3BB69-23CF-44E3-9099-C40C66FF867C}">
                    <a14:compatExt spid="_x0000_s26659"/>
                  </a:ext>
                  <a:ext uri="{FF2B5EF4-FFF2-40B4-BE49-F238E27FC236}">
                    <a16:creationId xmlns:a16="http://schemas.microsoft.com/office/drawing/2014/main" id="{00000000-0008-0000-0800-000023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0" name="Check Box 3108" hidden="1">
                <a:extLst>
                  <a:ext uri="{63B3BB69-23CF-44E3-9099-C40C66FF867C}">
                    <a14:compatExt spid="_x0000_s26660"/>
                  </a:ext>
                  <a:ext uri="{FF2B5EF4-FFF2-40B4-BE49-F238E27FC236}">
                    <a16:creationId xmlns:a16="http://schemas.microsoft.com/office/drawing/2014/main" id="{00000000-0008-0000-0800-000024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1" name="Check Box 3109" hidden="1">
                <a:extLst>
                  <a:ext uri="{63B3BB69-23CF-44E3-9099-C40C66FF867C}">
                    <a14:compatExt spid="_x0000_s26661"/>
                  </a:ext>
                  <a:ext uri="{FF2B5EF4-FFF2-40B4-BE49-F238E27FC236}">
                    <a16:creationId xmlns:a16="http://schemas.microsoft.com/office/drawing/2014/main" id="{00000000-0008-0000-0800-000025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2" name="Check Box 3110" hidden="1">
                <a:extLst>
                  <a:ext uri="{63B3BB69-23CF-44E3-9099-C40C66FF867C}">
                    <a14:compatExt spid="_x0000_s26662"/>
                  </a:ext>
                  <a:ext uri="{FF2B5EF4-FFF2-40B4-BE49-F238E27FC236}">
                    <a16:creationId xmlns:a16="http://schemas.microsoft.com/office/drawing/2014/main" id="{00000000-0008-0000-0800-000026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3" name="Check Box 3111" hidden="1">
                <a:extLst>
                  <a:ext uri="{63B3BB69-23CF-44E3-9099-C40C66FF867C}">
                    <a14:compatExt spid="_x0000_s26663"/>
                  </a:ext>
                  <a:ext uri="{FF2B5EF4-FFF2-40B4-BE49-F238E27FC236}">
                    <a16:creationId xmlns:a16="http://schemas.microsoft.com/office/drawing/2014/main" id="{00000000-0008-0000-0800-000027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4" name="Check Box 3112" hidden="1">
                <a:extLst>
                  <a:ext uri="{63B3BB69-23CF-44E3-9099-C40C66FF867C}">
                    <a14:compatExt spid="_x0000_s26664"/>
                  </a:ext>
                  <a:ext uri="{FF2B5EF4-FFF2-40B4-BE49-F238E27FC236}">
                    <a16:creationId xmlns:a16="http://schemas.microsoft.com/office/drawing/2014/main" id="{00000000-0008-0000-0800-000028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41</xdr:row>
          <xdr:rowOff>0</xdr:rowOff>
        </xdr:from>
        <xdr:to>
          <xdr:col>28</xdr:col>
          <xdr:colOff>19048</xdr:colOff>
          <xdr:row>42</xdr:row>
          <xdr:rowOff>0</xdr:rowOff>
        </xdr:to>
        <xdr:grpSp>
          <xdr:nvGrpSpPr>
            <xdr:cNvPr id="279" name="Group 25">
              <a:extLst>
                <a:ext uri="{FF2B5EF4-FFF2-40B4-BE49-F238E27FC236}">
                  <a16:creationId xmlns:a16="http://schemas.microsoft.com/office/drawing/2014/main" id="{00000000-0008-0000-0800-000017010000}"/>
                </a:ext>
              </a:extLst>
            </xdr:cNvPr>
            <xdr:cNvGrpSpPr/>
          </xdr:nvGrpSpPr>
          <xdr:grpSpPr>
            <a:xfrm>
              <a:off x="6246492" y="10258425"/>
              <a:ext cx="3844289" cy="323850"/>
              <a:chOff x="5648330" y="2362200"/>
              <a:chExt cx="3255065" cy="247650"/>
            </a:xfrm>
          </xdr:grpSpPr>
          <xdr:sp macro="" textlink="">
            <xdr:nvSpPr>
              <xdr:cNvPr id="26665" name="Check Box 3113" hidden="1">
                <a:extLst>
                  <a:ext uri="{63B3BB69-23CF-44E3-9099-C40C66FF867C}">
                    <a14:compatExt spid="_x0000_s26665"/>
                  </a:ext>
                  <a:ext uri="{FF2B5EF4-FFF2-40B4-BE49-F238E27FC236}">
                    <a16:creationId xmlns:a16="http://schemas.microsoft.com/office/drawing/2014/main" id="{00000000-0008-0000-0800-000029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6" name="Check Box 3114" hidden="1">
                <a:extLst>
                  <a:ext uri="{63B3BB69-23CF-44E3-9099-C40C66FF867C}">
                    <a14:compatExt spid="_x0000_s26666"/>
                  </a:ext>
                  <a:ext uri="{FF2B5EF4-FFF2-40B4-BE49-F238E27FC236}">
                    <a16:creationId xmlns:a16="http://schemas.microsoft.com/office/drawing/2014/main" id="{00000000-0008-0000-0800-00002A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7" name="Check Box 3115" hidden="1">
                <a:extLst>
                  <a:ext uri="{63B3BB69-23CF-44E3-9099-C40C66FF867C}">
                    <a14:compatExt spid="_x0000_s26667"/>
                  </a:ext>
                  <a:ext uri="{FF2B5EF4-FFF2-40B4-BE49-F238E27FC236}">
                    <a16:creationId xmlns:a16="http://schemas.microsoft.com/office/drawing/2014/main" id="{00000000-0008-0000-0800-00002B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8" name="Check Box 3116" hidden="1">
                <a:extLst>
                  <a:ext uri="{63B3BB69-23CF-44E3-9099-C40C66FF867C}">
                    <a14:compatExt spid="_x0000_s26668"/>
                  </a:ext>
                  <a:ext uri="{FF2B5EF4-FFF2-40B4-BE49-F238E27FC236}">
                    <a16:creationId xmlns:a16="http://schemas.microsoft.com/office/drawing/2014/main" id="{00000000-0008-0000-0800-00002C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69" name="Check Box 3117" hidden="1">
                <a:extLst>
                  <a:ext uri="{63B3BB69-23CF-44E3-9099-C40C66FF867C}">
                    <a14:compatExt spid="_x0000_s26669"/>
                  </a:ext>
                  <a:ext uri="{FF2B5EF4-FFF2-40B4-BE49-F238E27FC236}">
                    <a16:creationId xmlns:a16="http://schemas.microsoft.com/office/drawing/2014/main" id="{00000000-0008-0000-0800-00002D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0" name="Check Box 3118" hidden="1">
                <a:extLst>
                  <a:ext uri="{63B3BB69-23CF-44E3-9099-C40C66FF867C}">
                    <a14:compatExt spid="_x0000_s26670"/>
                  </a:ext>
                  <a:ext uri="{FF2B5EF4-FFF2-40B4-BE49-F238E27FC236}">
                    <a16:creationId xmlns:a16="http://schemas.microsoft.com/office/drawing/2014/main" id="{00000000-0008-0000-0800-00002E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1" name="Check Box 3119" hidden="1">
                <a:extLst>
                  <a:ext uri="{63B3BB69-23CF-44E3-9099-C40C66FF867C}">
                    <a14:compatExt spid="_x0000_s26671"/>
                  </a:ext>
                  <a:ext uri="{FF2B5EF4-FFF2-40B4-BE49-F238E27FC236}">
                    <a16:creationId xmlns:a16="http://schemas.microsoft.com/office/drawing/2014/main" id="{00000000-0008-0000-0800-00002F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2" name="Check Box 3120" hidden="1">
                <a:extLst>
                  <a:ext uri="{63B3BB69-23CF-44E3-9099-C40C66FF867C}">
                    <a14:compatExt spid="_x0000_s26672"/>
                  </a:ext>
                  <a:ext uri="{FF2B5EF4-FFF2-40B4-BE49-F238E27FC236}">
                    <a16:creationId xmlns:a16="http://schemas.microsoft.com/office/drawing/2014/main" id="{00000000-0008-0000-0800-000030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3" name="Check Box 3121" hidden="1">
                <a:extLst>
                  <a:ext uri="{63B3BB69-23CF-44E3-9099-C40C66FF867C}">
                    <a14:compatExt spid="_x0000_s26673"/>
                  </a:ext>
                  <a:ext uri="{FF2B5EF4-FFF2-40B4-BE49-F238E27FC236}">
                    <a16:creationId xmlns:a16="http://schemas.microsoft.com/office/drawing/2014/main" id="{00000000-0008-0000-0800-000031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4" name="Check Box 3122" hidden="1">
                <a:extLst>
                  <a:ext uri="{63B3BB69-23CF-44E3-9099-C40C66FF867C}">
                    <a14:compatExt spid="_x0000_s26674"/>
                  </a:ext>
                  <a:ext uri="{FF2B5EF4-FFF2-40B4-BE49-F238E27FC236}">
                    <a16:creationId xmlns:a16="http://schemas.microsoft.com/office/drawing/2014/main" id="{00000000-0008-0000-0800-000032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42</xdr:row>
          <xdr:rowOff>0</xdr:rowOff>
        </xdr:from>
        <xdr:to>
          <xdr:col>28</xdr:col>
          <xdr:colOff>19048</xdr:colOff>
          <xdr:row>43</xdr:row>
          <xdr:rowOff>0</xdr:rowOff>
        </xdr:to>
        <xdr:grpSp>
          <xdr:nvGrpSpPr>
            <xdr:cNvPr id="290" name="Group 26">
              <a:extLst>
                <a:ext uri="{FF2B5EF4-FFF2-40B4-BE49-F238E27FC236}">
                  <a16:creationId xmlns:a16="http://schemas.microsoft.com/office/drawing/2014/main" id="{00000000-0008-0000-0800-000022010000}"/>
                </a:ext>
              </a:extLst>
            </xdr:cNvPr>
            <xdr:cNvGrpSpPr/>
          </xdr:nvGrpSpPr>
          <xdr:grpSpPr>
            <a:xfrm>
              <a:off x="6246492" y="10582275"/>
              <a:ext cx="3844289" cy="323850"/>
              <a:chOff x="5648330" y="2362200"/>
              <a:chExt cx="3255065" cy="247650"/>
            </a:xfrm>
          </xdr:grpSpPr>
          <xdr:sp macro="" textlink="">
            <xdr:nvSpPr>
              <xdr:cNvPr id="26675" name="Check Box 3123" hidden="1">
                <a:extLst>
                  <a:ext uri="{63B3BB69-23CF-44E3-9099-C40C66FF867C}">
                    <a14:compatExt spid="_x0000_s26675"/>
                  </a:ext>
                  <a:ext uri="{FF2B5EF4-FFF2-40B4-BE49-F238E27FC236}">
                    <a16:creationId xmlns:a16="http://schemas.microsoft.com/office/drawing/2014/main" id="{00000000-0008-0000-0800-000033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6" name="Check Box 3124" hidden="1">
                <a:extLst>
                  <a:ext uri="{63B3BB69-23CF-44E3-9099-C40C66FF867C}">
                    <a14:compatExt spid="_x0000_s26676"/>
                  </a:ext>
                  <a:ext uri="{FF2B5EF4-FFF2-40B4-BE49-F238E27FC236}">
                    <a16:creationId xmlns:a16="http://schemas.microsoft.com/office/drawing/2014/main" id="{00000000-0008-0000-0800-000034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7" name="Check Box 3125" hidden="1">
                <a:extLst>
                  <a:ext uri="{63B3BB69-23CF-44E3-9099-C40C66FF867C}">
                    <a14:compatExt spid="_x0000_s26677"/>
                  </a:ext>
                  <a:ext uri="{FF2B5EF4-FFF2-40B4-BE49-F238E27FC236}">
                    <a16:creationId xmlns:a16="http://schemas.microsoft.com/office/drawing/2014/main" id="{00000000-0008-0000-0800-000035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8" name="Check Box 3126" hidden="1">
                <a:extLst>
                  <a:ext uri="{63B3BB69-23CF-44E3-9099-C40C66FF867C}">
                    <a14:compatExt spid="_x0000_s26678"/>
                  </a:ext>
                  <a:ext uri="{FF2B5EF4-FFF2-40B4-BE49-F238E27FC236}">
                    <a16:creationId xmlns:a16="http://schemas.microsoft.com/office/drawing/2014/main" id="{00000000-0008-0000-0800-000036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79" name="Check Box 3127" hidden="1">
                <a:extLst>
                  <a:ext uri="{63B3BB69-23CF-44E3-9099-C40C66FF867C}">
                    <a14:compatExt spid="_x0000_s26679"/>
                  </a:ext>
                  <a:ext uri="{FF2B5EF4-FFF2-40B4-BE49-F238E27FC236}">
                    <a16:creationId xmlns:a16="http://schemas.microsoft.com/office/drawing/2014/main" id="{00000000-0008-0000-0800-000037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0" name="Check Box 3128" hidden="1">
                <a:extLst>
                  <a:ext uri="{63B3BB69-23CF-44E3-9099-C40C66FF867C}">
                    <a14:compatExt spid="_x0000_s26680"/>
                  </a:ext>
                  <a:ext uri="{FF2B5EF4-FFF2-40B4-BE49-F238E27FC236}">
                    <a16:creationId xmlns:a16="http://schemas.microsoft.com/office/drawing/2014/main" id="{00000000-0008-0000-0800-000038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1" name="Check Box 3129" hidden="1">
                <a:extLst>
                  <a:ext uri="{63B3BB69-23CF-44E3-9099-C40C66FF867C}">
                    <a14:compatExt spid="_x0000_s26681"/>
                  </a:ext>
                  <a:ext uri="{FF2B5EF4-FFF2-40B4-BE49-F238E27FC236}">
                    <a16:creationId xmlns:a16="http://schemas.microsoft.com/office/drawing/2014/main" id="{00000000-0008-0000-0800-000039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2" name="Check Box 3130" hidden="1">
                <a:extLst>
                  <a:ext uri="{63B3BB69-23CF-44E3-9099-C40C66FF867C}">
                    <a14:compatExt spid="_x0000_s26682"/>
                  </a:ext>
                  <a:ext uri="{FF2B5EF4-FFF2-40B4-BE49-F238E27FC236}">
                    <a16:creationId xmlns:a16="http://schemas.microsoft.com/office/drawing/2014/main" id="{00000000-0008-0000-0800-00003A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3" name="Check Box 3131" hidden="1">
                <a:extLst>
                  <a:ext uri="{63B3BB69-23CF-44E3-9099-C40C66FF867C}">
                    <a14:compatExt spid="_x0000_s26683"/>
                  </a:ext>
                  <a:ext uri="{FF2B5EF4-FFF2-40B4-BE49-F238E27FC236}">
                    <a16:creationId xmlns:a16="http://schemas.microsoft.com/office/drawing/2014/main" id="{00000000-0008-0000-0800-00003B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4" name="Check Box 3132" hidden="1">
                <a:extLst>
                  <a:ext uri="{63B3BB69-23CF-44E3-9099-C40C66FF867C}">
                    <a14:compatExt spid="_x0000_s26684"/>
                  </a:ext>
                  <a:ext uri="{FF2B5EF4-FFF2-40B4-BE49-F238E27FC236}">
                    <a16:creationId xmlns:a16="http://schemas.microsoft.com/office/drawing/2014/main" id="{00000000-0008-0000-0800-00003C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43</xdr:row>
          <xdr:rowOff>0</xdr:rowOff>
        </xdr:from>
        <xdr:to>
          <xdr:col>28</xdr:col>
          <xdr:colOff>19048</xdr:colOff>
          <xdr:row>44</xdr:row>
          <xdr:rowOff>0</xdr:rowOff>
        </xdr:to>
        <xdr:grpSp>
          <xdr:nvGrpSpPr>
            <xdr:cNvPr id="301" name="Group 27">
              <a:extLst>
                <a:ext uri="{FF2B5EF4-FFF2-40B4-BE49-F238E27FC236}">
                  <a16:creationId xmlns:a16="http://schemas.microsoft.com/office/drawing/2014/main" id="{00000000-0008-0000-0800-00002D010000}"/>
                </a:ext>
              </a:extLst>
            </xdr:cNvPr>
            <xdr:cNvGrpSpPr/>
          </xdr:nvGrpSpPr>
          <xdr:grpSpPr>
            <a:xfrm>
              <a:off x="6246492" y="10906125"/>
              <a:ext cx="3844289" cy="323850"/>
              <a:chOff x="5648330" y="2362200"/>
              <a:chExt cx="3255065" cy="247650"/>
            </a:xfrm>
          </xdr:grpSpPr>
          <xdr:sp macro="" textlink="">
            <xdr:nvSpPr>
              <xdr:cNvPr id="26685" name="Check Box 3133" hidden="1">
                <a:extLst>
                  <a:ext uri="{63B3BB69-23CF-44E3-9099-C40C66FF867C}">
                    <a14:compatExt spid="_x0000_s26685"/>
                  </a:ext>
                  <a:ext uri="{FF2B5EF4-FFF2-40B4-BE49-F238E27FC236}">
                    <a16:creationId xmlns:a16="http://schemas.microsoft.com/office/drawing/2014/main" id="{00000000-0008-0000-0800-00003D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6" name="Check Box 3134" hidden="1">
                <a:extLst>
                  <a:ext uri="{63B3BB69-23CF-44E3-9099-C40C66FF867C}">
                    <a14:compatExt spid="_x0000_s26686"/>
                  </a:ext>
                  <a:ext uri="{FF2B5EF4-FFF2-40B4-BE49-F238E27FC236}">
                    <a16:creationId xmlns:a16="http://schemas.microsoft.com/office/drawing/2014/main" id="{00000000-0008-0000-0800-00003E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7" name="Check Box 3135" hidden="1">
                <a:extLst>
                  <a:ext uri="{63B3BB69-23CF-44E3-9099-C40C66FF867C}">
                    <a14:compatExt spid="_x0000_s26687"/>
                  </a:ext>
                  <a:ext uri="{FF2B5EF4-FFF2-40B4-BE49-F238E27FC236}">
                    <a16:creationId xmlns:a16="http://schemas.microsoft.com/office/drawing/2014/main" id="{00000000-0008-0000-0800-00003F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8" name="Check Box 3136" hidden="1">
                <a:extLst>
                  <a:ext uri="{63B3BB69-23CF-44E3-9099-C40C66FF867C}">
                    <a14:compatExt spid="_x0000_s26688"/>
                  </a:ext>
                  <a:ext uri="{FF2B5EF4-FFF2-40B4-BE49-F238E27FC236}">
                    <a16:creationId xmlns:a16="http://schemas.microsoft.com/office/drawing/2014/main" id="{00000000-0008-0000-0800-000040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89" name="Check Box 3137" hidden="1">
                <a:extLst>
                  <a:ext uri="{63B3BB69-23CF-44E3-9099-C40C66FF867C}">
                    <a14:compatExt spid="_x0000_s26689"/>
                  </a:ext>
                  <a:ext uri="{FF2B5EF4-FFF2-40B4-BE49-F238E27FC236}">
                    <a16:creationId xmlns:a16="http://schemas.microsoft.com/office/drawing/2014/main" id="{00000000-0008-0000-0800-000041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0" name="Check Box 3138" hidden="1">
                <a:extLst>
                  <a:ext uri="{63B3BB69-23CF-44E3-9099-C40C66FF867C}">
                    <a14:compatExt spid="_x0000_s26690"/>
                  </a:ext>
                  <a:ext uri="{FF2B5EF4-FFF2-40B4-BE49-F238E27FC236}">
                    <a16:creationId xmlns:a16="http://schemas.microsoft.com/office/drawing/2014/main" id="{00000000-0008-0000-0800-000042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1" name="Check Box 3139" hidden="1">
                <a:extLst>
                  <a:ext uri="{63B3BB69-23CF-44E3-9099-C40C66FF867C}">
                    <a14:compatExt spid="_x0000_s26691"/>
                  </a:ext>
                  <a:ext uri="{FF2B5EF4-FFF2-40B4-BE49-F238E27FC236}">
                    <a16:creationId xmlns:a16="http://schemas.microsoft.com/office/drawing/2014/main" id="{00000000-0008-0000-0800-000043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2" name="Check Box 3140" hidden="1">
                <a:extLst>
                  <a:ext uri="{63B3BB69-23CF-44E3-9099-C40C66FF867C}">
                    <a14:compatExt spid="_x0000_s26692"/>
                  </a:ext>
                  <a:ext uri="{FF2B5EF4-FFF2-40B4-BE49-F238E27FC236}">
                    <a16:creationId xmlns:a16="http://schemas.microsoft.com/office/drawing/2014/main" id="{00000000-0008-0000-0800-000044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3" name="Check Box 3141" hidden="1">
                <a:extLst>
                  <a:ext uri="{63B3BB69-23CF-44E3-9099-C40C66FF867C}">
                    <a14:compatExt spid="_x0000_s26693"/>
                  </a:ext>
                  <a:ext uri="{FF2B5EF4-FFF2-40B4-BE49-F238E27FC236}">
                    <a16:creationId xmlns:a16="http://schemas.microsoft.com/office/drawing/2014/main" id="{00000000-0008-0000-0800-000045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4" name="Check Box 3142" hidden="1">
                <a:extLst>
                  <a:ext uri="{63B3BB69-23CF-44E3-9099-C40C66FF867C}">
                    <a14:compatExt spid="_x0000_s26694"/>
                  </a:ext>
                  <a:ext uri="{FF2B5EF4-FFF2-40B4-BE49-F238E27FC236}">
                    <a16:creationId xmlns:a16="http://schemas.microsoft.com/office/drawing/2014/main" id="{00000000-0008-0000-0800-000046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44</xdr:row>
          <xdr:rowOff>0</xdr:rowOff>
        </xdr:from>
        <xdr:to>
          <xdr:col>28</xdr:col>
          <xdr:colOff>19048</xdr:colOff>
          <xdr:row>45</xdr:row>
          <xdr:rowOff>0</xdr:rowOff>
        </xdr:to>
        <xdr:grpSp>
          <xdr:nvGrpSpPr>
            <xdr:cNvPr id="312" name="Group 28">
              <a:extLst>
                <a:ext uri="{FF2B5EF4-FFF2-40B4-BE49-F238E27FC236}">
                  <a16:creationId xmlns:a16="http://schemas.microsoft.com/office/drawing/2014/main" id="{00000000-0008-0000-0800-000038010000}"/>
                </a:ext>
              </a:extLst>
            </xdr:cNvPr>
            <xdr:cNvGrpSpPr/>
          </xdr:nvGrpSpPr>
          <xdr:grpSpPr>
            <a:xfrm>
              <a:off x="6246492" y="11229975"/>
              <a:ext cx="3844289" cy="323850"/>
              <a:chOff x="5648330" y="2362200"/>
              <a:chExt cx="3255065" cy="247650"/>
            </a:xfrm>
          </xdr:grpSpPr>
          <xdr:sp macro="" textlink="">
            <xdr:nvSpPr>
              <xdr:cNvPr id="26695" name="Check Box 3143" hidden="1">
                <a:extLst>
                  <a:ext uri="{63B3BB69-23CF-44E3-9099-C40C66FF867C}">
                    <a14:compatExt spid="_x0000_s26695"/>
                  </a:ext>
                  <a:ext uri="{FF2B5EF4-FFF2-40B4-BE49-F238E27FC236}">
                    <a16:creationId xmlns:a16="http://schemas.microsoft.com/office/drawing/2014/main" id="{00000000-0008-0000-0800-000047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6" name="Check Box 3144" hidden="1">
                <a:extLst>
                  <a:ext uri="{63B3BB69-23CF-44E3-9099-C40C66FF867C}">
                    <a14:compatExt spid="_x0000_s26696"/>
                  </a:ext>
                  <a:ext uri="{FF2B5EF4-FFF2-40B4-BE49-F238E27FC236}">
                    <a16:creationId xmlns:a16="http://schemas.microsoft.com/office/drawing/2014/main" id="{00000000-0008-0000-0800-000048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7" name="Check Box 3145" hidden="1">
                <a:extLst>
                  <a:ext uri="{63B3BB69-23CF-44E3-9099-C40C66FF867C}">
                    <a14:compatExt spid="_x0000_s26697"/>
                  </a:ext>
                  <a:ext uri="{FF2B5EF4-FFF2-40B4-BE49-F238E27FC236}">
                    <a16:creationId xmlns:a16="http://schemas.microsoft.com/office/drawing/2014/main" id="{00000000-0008-0000-0800-000049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8" name="Check Box 3146" hidden="1">
                <a:extLst>
                  <a:ext uri="{63B3BB69-23CF-44E3-9099-C40C66FF867C}">
                    <a14:compatExt spid="_x0000_s26698"/>
                  </a:ext>
                  <a:ext uri="{FF2B5EF4-FFF2-40B4-BE49-F238E27FC236}">
                    <a16:creationId xmlns:a16="http://schemas.microsoft.com/office/drawing/2014/main" id="{00000000-0008-0000-0800-00004A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99" name="Check Box 3147" hidden="1">
                <a:extLst>
                  <a:ext uri="{63B3BB69-23CF-44E3-9099-C40C66FF867C}">
                    <a14:compatExt spid="_x0000_s26699"/>
                  </a:ext>
                  <a:ext uri="{FF2B5EF4-FFF2-40B4-BE49-F238E27FC236}">
                    <a16:creationId xmlns:a16="http://schemas.microsoft.com/office/drawing/2014/main" id="{00000000-0008-0000-0800-00004B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0" name="Check Box 3148" hidden="1">
                <a:extLst>
                  <a:ext uri="{63B3BB69-23CF-44E3-9099-C40C66FF867C}">
                    <a14:compatExt spid="_x0000_s26700"/>
                  </a:ext>
                  <a:ext uri="{FF2B5EF4-FFF2-40B4-BE49-F238E27FC236}">
                    <a16:creationId xmlns:a16="http://schemas.microsoft.com/office/drawing/2014/main" id="{00000000-0008-0000-0800-00004C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1" name="Check Box 3149" hidden="1">
                <a:extLst>
                  <a:ext uri="{63B3BB69-23CF-44E3-9099-C40C66FF867C}">
                    <a14:compatExt spid="_x0000_s26701"/>
                  </a:ext>
                  <a:ext uri="{FF2B5EF4-FFF2-40B4-BE49-F238E27FC236}">
                    <a16:creationId xmlns:a16="http://schemas.microsoft.com/office/drawing/2014/main" id="{00000000-0008-0000-0800-00004D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2" name="Check Box 3150" hidden="1">
                <a:extLst>
                  <a:ext uri="{63B3BB69-23CF-44E3-9099-C40C66FF867C}">
                    <a14:compatExt spid="_x0000_s26702"/>
                  </a:ext>
                  <a:ext uri="{FF2B5EF4-FFF2-40B4-BE49-F238E27FC236}">
                    <a16:creationId xmlns:a16="http://schemas.microsoft.com/office/drawing/2014/main" id="{00000000-0008-0000-0800-00004E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3" name="Check Box 3151" hidden="1">
                <a:extLst>
                  <a:ext uri="{63B3BB69-23CF-44E3-9099-C40C66FF867C}">
                    <a14:compatExt spid="_x0000_s26703"/>
                  </a:ext>
                  <a:ext uri="{FF2B5EF4-FFF2-40B4-BE49-F238E27FC236}">
                    <a16:creationId xmlns:a16="http://schemas.microsoft.com/office/drawing/2014/main" id="{00000000-0008-0000-0800-00004F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4" name="Check Box 3152" hidden="1">
                <a:extLst>
                  <a:ext uri="{63B3BB69-23CF-44E3-9099-C40C66FF867C}">
                    <a14:compatExt spid="_x0000_s26704"/>
                  </a:ext>
                  <a:ext uri="{FF2B5EF4-FFF2-40B4-BE49-F238E27FC236}">
                    <a16:creationId xmlns:a16="http://schemas.microsoft.com/office/drawing/2014/main" id="{00000000-0008-0000-0800-000050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45</xdr:row>
          <xdr:rowOff>0</xdr:rowOff>
        </xdr:from>
        <xdr:to>
          <xdr:col>28</xdr:col>
          <xdr:colOff>19048</xdr:colOff>
          <xdr:row>46</xdr:row>
          <xdr:rowOff>0</xdr:rowOff>
        </xdr:to>
        <xdr:grpSp>
          <xdr:nvGrpSpPr>
            <xdr:cNvPr id="323" name="Group 29">
              <a:extLst>
                <a:ext uri="{FF2B5EF4-FFF2-40B4-BE49-F238E27FC236}">
                  <a16:creationId xmlns:a16="http://schemas.microsoft.com/office/drawing/2014/main" id="{00000000-0008-0000-0800-000043010000}"/>
                </a:ext>
              </a:extLst>
            </xdr:cNvPr>
            <xdr:cNvGrpSpPr/>
          </xdr:nvGrpSpPr>
          <xdr:grpSpPr>
            <a:xfrm>
              <a:off x="6246492" y="11553825"/>
              <a:ext cx="3844289" cy="323850"/>
              <a:chOff x="5648330" y="2362200"/>
              <a:chExt cx="3255065" cy="247650"/>
            </a:xfrm>
          </xdr:grpSpPr>
          <xdr:sp macro="" textlink="">
            <xdr:nvSpPr>
              <xdr:cNvPr id="26705" name="Check Box 3153" hidden="1">
                <a:extLst>
                  <a:ext uri="{63B3BB69-23CF-44E3-9099-C40C66FF867C}">
                    <a14:compatExt spid="_x0000_s26705"/>
                  </a:ext>
                  <a:ext uri="{FF2B5EF4-FFF2-40B4-BE49-F238E27FC236}">
                    <a16:creationId xmlns:a16="http://schemas.microsoft.com/office/drawing/2014/main" id="{00000000-0008-0000-0800-000051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6" name="Check Box 3154" hidden="1">
                <a:extLst>
                  <a:ext uri="{63B3BB69-23CF-44E3-9099-C40C66FF867C}">
                    <a14:compatExt spid="_x0000_s26706"/>
                  </a:ext>
                  <a:ext uri="{FF2B5EF4-FFF2-40B4-BE49-F238E27FC236}">
                    <a16:creationId xmlns:a16="http://schemas.microsoft.com/office/drawing/2014/main" id="{00000000-0008-0000-0800-000052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7" name="Check Box 3155" hidden="1">
                <a:extLst>
                  <a:ext uri="{63B3BB69-23CF-44E3-9099-C40C66FF867C}">
                    <a14:compatExt spid="_x0000_s26707"/>
                  </a:ext>
                  <a:ext uri="{FF2B5EF4-FFF2-40B4-BE49-F238E27FC236}">
                    <a16:creationId xmlns:a16="http://schemas.microsoft.com/office/drawing/2014/main" id="{00000000-0008-0000-0800-000053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8" name="Check Box 3156" hidden="1">
                <a:extLst>
                  <a:ext uri="{63B3BB69-23CF-44E3-9099-C40C66FF867C}">
                    <a14:compatExt spid="_x0000_s26708"/>
                  </a:ext>
                  <a:ext uri="{FF2B5EF4-FFF2-40B4-BE49-F238E27FC236}">
                    <a16:creationId xmlns:a16="http://schemas.microsoft.com/office/drawing/2014/main" id="{00000000-0008-0000-0800-000054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09" name="Check Box 3157" hidden="1">
                <a:extLst>
                  <a:ext uri="{63B3BB69-23CF-44E3-9099-C40C66FF867C}">
                    <a14:compatExt spid="_x0000_s26709"/>
                  </a:ext>
                  <a:ext uri="{FF2B5EF4-FFF2-40B4-BE49-F238E27FC236}">
                    <a16:creationId xmlns:a16="http://schemas.microsoft.com/office/drawing/2014/main" id="{00000000-0008-0000-0800-000055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0" name="Check Box 3158" hidden="1">
                <a:extLst>
                  <a:ext uri="{63B3BB69-23CF-44E3-9099-C40C66FF867C}">
                    <a14:compatExt spid="_x0000_s26710"/>
                  </a:ext>
                  <a:ext uri="{FF2B5EF4-FFF2-40B4-BE49-F238E27FC236}">
                    <a16:creationId xmlns:a16="http://schemas.microsoft.com/office/drawing/2014/main" id="{00000000-0008-0000-0800-000056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1" name="Check Box 3159" hidden="1">
                <a:extLst>
                  <a:ext uri="{63B3BB69-23CF-44E3-9099-C40C66FF867C}">
                    <a14:compatExt spid="_x0000_s26711"/>
                  </a:ext>
                  <a:ext uri="{FF2B5EF4-FFF2-40B4-BE49-F238E27FC236}">
                    <a16:creationId xmlns:a16="http://schemas.microsoft.com/office/drawing/2014/main" id="{00000000-0008-0000-0800-000057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2" name="Check Box 3160" hidden="1">
                <a:extLst>
                  <a:ext uri="{63B3BB69-23CF-44E3-9099-C40C66FF867C}">
                    <a14:compatExt spid="_x0000_s26712"/>
                  </a:ext>
                  <a:ext uri="{FF2B5EF4-FFF2-40B4-BE49-F238E27FC236}">
                    <a16:creationId xmlns:a16="http://schemas.microsoft.com/office/drawing/2014/main" id="{00000000-0008-0000-0800-000058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3" name="Check Box 3161" hidden="1">
                <a:extLst>
                  <a:ext uri="{63B3BB69-23CF-44E3-9099-C40C66FF867C}">
                    <a14:compatExt spid="_x0000_s26713"/>
                  </a:ext>
                  <a:ext uri="{FF2B5EF4-FFF2-40B4-BE49-F238E27FC236}">
                    <a16:creationId xmlns:a16="http://schemas.microsoft.com/office/drawing/2014/main" id="{00000000-0008-0000-0800-000059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4" name="Check Box 3162" hidden="1">
                <a:extLst>
                  <a:ext uri="{63B3BB69-23CF-44E3-9099-C40C66FF867C}">
                    <a14:compatExt spid="_x0000_s26714"/>
                  </a:ext>
                  <a:ext uri="{FF2B5EF4-FFF2-40B4-BE49-F238E27FC236}">
                    <a16:creationId xmlns:a16="http://schemas.microsoft.com/office/drawing/2014/main" id="{00000000-0008-0000-0800-00005A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66673</xdr:colOff>
          <xdr:row>46</xdr:row>
          <xdr:rowOff>0</xdr:rowOff>
        </xdr:from>
        <xdr:to>
          <xdr:col>28</xdr:col>
          <xdr:colOff>19048</xdr:colOff>
          <xdr:row>47</xdr:row>
          <xdr:rowOff>0</xdr:rowOff>
        </xdr:to>
        <xdr:grpSp>
          <xdr:nvGrpSpPr>
            <xdr:cNvPr id="334" name="Group 30">
              <a:extLst>
                <a:ext uri="{FF2B5EF4-FFF2-40B4-BE49-F238E27FC236}">
                  <a16:creationId xmlns:a16="http://schemas.microsoft.com/office/drawing/2014/main" id="{00000000-0008-0000-0800-00004E010000}"/>
                </a:ext>
              </a:extLst>
            </xdr:cNvPr>
            <xdr:cNvGrpSpPr/>
          </xdr:nvGrpSpPr>
          <xdr:grpSpPr>
            <a:xfrm>
              <a:off x="6246492" y="11877675"/>
              <a:ext cx="3844289" cy="323850"/>
              <a:chOff x="5648330" y="2362200"/>
              <a:chExt cx="3255065" cy="247650"/>
            </a:xfrm>
          </xdr:grpSpPr>
          <xdr:sp macro="" textlink="">
            <xdr:nvSpPr>
              <xdr:cNvPr id="26715" name="Check Box 3163" hidden="1">
                <a:extLst>
                  <a:ext uri="{63B3BB69-23CF-44E3-9099-C40C66FF867C}">
                    <a14:compatExt spid="_x0000_s26715"/>
                  </a:ext>
                  <a:ext uri="{FF2B5EF4-FFF2-40B4-BE49-F238E27FC236}">
                    <a16:creationId xmlns:a16="http://schemas.microsoft.com/office/drawing/2014/main" id="{00000000-0008-0000-0800-00005B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6" name="Check Box 3164" hidden="1">
                <a:extLst>
                  <a:ext uri="{63B3BB69-23CF-44E3-9099-C40C66FF867C}">
                    <a14:compatExt spid="_x0000_s26716"/>
                  </a:ext>
                  <a:ext uri="{FF2B5EF4-FFF2-40B4-BE49-F238E27FC236}">
                    <a16:creationId xmlns:a16="http://schemas.microsoft.com/office/drawing/2014/main" id="{00000000-0008-0000-0800-00005C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7" name="Check Box 3165" hidden="1">
                <a:extLst>
                  <a:ext uri="{63B3BB69-23CF-44E3-9099-C40C66FF867C}">
                    <a14:compatExt spid="_x0000_s26717"/>
                  </a:ext>
                  <a:ext uri="{FF2B5EF4-FFF2-40B4-BE49-F238E27FC236}">
                    <a16:creationId xmlns:a16="http://schemas.microsoft.com/office/drawing/2014/main" id="{00000000-0008-0000-0800-00005D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8" name="Check Box 3166" hidden="1">
                <a:extLst>
                  <a:ext uri="{63B3BB69-23CF-44E3-9099-C40C66FF867C}">
                    <a14:compatExt spid="_x0000_s26718"/>
                  </a:ext>
                  <a:ext uri="{FF2B5EF4-FFF2-40B4-BE49-F238E27FC236}">
                    <a16:creationId xmlns:a16="http://schemas.microsoft.com/office/drawing/2014/main" id="{00000000-0008-0000-0800-00005E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19" name="Check Box 3167" hidden="1">
                <a:extLst>
                  <a:ext uri="{63B3BB69-23CF-44E3-9099-C40C66FF867C}">
                    <a14:compatExt spid="_x0000_s26719"/>
                  </a:ext>
                  <a:ext uri="{FF2B5EF4-FFF2-40B4-BE49-F238E27FC236}">
                    <a16:creationId xmlns:a16="http://schemas.microsoft.com/office/drawing/2014/main" id="{00000000-0008-0000-0800-00005F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0" name="Check Box 3168" hidden="1">
                <a:extLst>
                  <a:ext uri="{63B3BB69-23CF-44E3-9099-C40C66FF867C}">
                    <a14:compatExt spid="_x0000_s26720"/>
                  </a:ext>
                  <a:ext uri="{FF2B5EF4-FFF2-40B4-BE49-F238E27FC236}">
                    <a16:creationId xmlns:a16="http://schemas.microsoft.com/office/drawing/2014/main" id="{00000000-0008-0000-0800-000060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1" name="Check Box 3169" hidden="1">
                <a:extLst>
                  <a:ext uri="{63B3BB69-23CF-44E3-9099-C40C66FF867C}">
                    <a14:compatExt spid="_x0000_s26721"/>
                  </a:ext>
                  <a:ext uri="{FF2B5EF4-FFF2-40B4-BE49-F238E27FC236}">
                    <a16:creationId xmlns:a16="http://schemas.microsoft.com/office/drawing/2014/main" id="{00000000-0008-0000-0800-000061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2" name="Check Box 3170" hidden="1">
                <a:extLst>
                  <a:ext uri="{63B3BB69-23CF-44E3-9099-C40C66FF867C}">
                    <a14:compatExt spid="_x0000_s26722"/>
                  </a:ext>
                  <a:ext uri="{FF2B5EF4-FFF2-40B4-BE49-F238E27FC236}">
                    <a16:creationId xmlns:a16="http://schemas.microsoft.com/office/drawing/2014/main" id="{00000000-0008-0000-0800-000062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3" name="Check Box 3171" hidden="1">
                <a:extLst>
                  <a:ext uri="{63B3BB69-23CF-44E3-9099-C40C66FF867C}">
                    <a14:compatExt spid="_x0000_s26723"/>
                  </a:ext>
                  <a:ext uri="{FF2B5EF4-FFF2-40B4-BE49-F238E27FC236}">
                    <a16:creationId xmlns:a16="http://schemas.microsoft.com/office/drawing/2014/main" id="{00000000-0008-0000-0800-000063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4" name="Check Box 3172" hidden="1">
                <a:extLst>
                  <a:ext uri="{63B3BB69-23CF-44E3-9099-C40C66FF867C}">
                    <a14:compatExt spid="_x0000_s26724"/>
                  </a:ext>
                  <a:ext uri="{FF2B5EF4-FFF2-40B4-BE49-F238E27FC236}">
                    <a16:creationId xmlns:a16="http://schemas.microsoft.com/office/drawing/2014/main" id="{00000000-0008-0000-0800-000064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314325</xdr:rowOff>
        </xdr:from>
        <xdr:to>
          <xdr:col>28</xdr:col>
          <xdr:colOff>26670</xdr:colOff>
          <xdr:row>19</xdr:row>
          <xdr:rowOff>316992</xdr:rowOff>
        </xdr:to>
        <xdr:grpSp>
          <xdr:nvGrpSpPr>
            <xdr:cNvPr id="335" name="Group 2">
              <a:extLst>
                <a:ext uri="{FF2B5EF4-FFF2-40B4-BE49-F238E27FC236}">
                  <a16:creationId xmlns:a16="http://schemas.microsoft.com/office/drawing/2014/main" id="{00000000-0008-0000-0800-00004F010000}"/>
                </a:ext>
              </a:extLst>
            </xdr:cNvPr>
            <xdr:cNvGrpSpPr/>
          </xdr:nvGrpSpPr>
          <xdr:grpSpPr>
            <a:xfrm>
              <a:off x="6246497" y="3126105"/>
              <a:ext cx="3846196" cy="328422"/>
              <a:chOff x="5648330" y="2362200"/>
              <a:chExt cx="3255065" cy="247650"/>
            </a:xfrm>
          </xdr:grpSpPr>
          <xdr:sp macro="" textlink="">
            <xdr:nvSpPr>
              <xdr:cNvPr id="26725" name="Check Box 3173" hidden="1">
                <a:extLst>
                  <a:ext uri="{63B3BB69-23CF-44E3-9099-C40C66FF867C}">
                    <a14:compatExt spid="_x0000_s26725"/>
                  </a:ext>
                  <a:ext uri="{FF2B5EF4-FFF2-40B4-BE49-F238E27FC236}">
                    <a16:creationId xmlns:a16="http://schemas.microsoft.com/office/drawing/2014/main" id="{00000000-0008-0000-0800-000065680000}"/>
                  </a:ext>
                </a:extLst>
              </xdr:cNvPr>
              <xdr:cNvSpPr/>
            </xdr:nvSpPr>
            <xdr:spPr bwMode="auto">
              <a:xfrm>
                <a:off x="564833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6" name="Check Box 3174" hidden="1">
                <a:extLst>
                  <a:ext uri="{63B3BB69-23CF-44E3-9099-C40C66FF867C}">
                    <a14:compatExt spid="_x0000_s26726"/>
                  </a:ext>
                  <a:ext uri="{FF2B5EF4-FFF2-40B4-BE49-F238E27FC236}">
                    <a16:creationId xmlns:a16="http://schemas.microsoft.com/office/drawing/2014/main" id="{00000000-0008-0000-0800-000066680000}"/>
                  </a:ext>
                </a:extLst>
              </xdr:cNvPr>
              <xdr:cNvSpPr/>
            </xdr:nvSpPr>
            <xdr:spPr bwMode="auto">
              <a:xfrm>
                <a:off x="596265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7" name="Check Box 3175" hidden="1">
                <a:extLst>
                  <a:ext uri="{63B3BB69-23CF-44E3-9099-C40C66FF867C}">
                    <a14:compatExt spid="_x0000_s26727"/>
                  </a:ext>
                  <a:ext uri="{FF2B5EF4-FFF2-40B4-BE49-F238E27FC236}">
                    <a16:creationId xmlns:a16="http://schemas.microsoft.com/office/drawing/2014/main" id="{00000000-0008-0000-0800-000067680000}"/>
                  </a:ext>
                </a:extLst>
              </xdr:cNvPr>
              <xdr:cNvSpPr/>
            </xdr:nvSpPr>
            <xdr:spPr bwMode="auto">
              <a:xfrm>
                <a:off x="627573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8" name="Check Box 3176" hidden="1">
                <a:extLst>
                  <a:ext uri="{63B3BB69-23CF-44E3-9099-C40C66FF867C}">
                    <a14:compatExt spid="_x0000_s26728"/>
                  </a:ext>
                  <a:ext uri="{FF2B5EF4-FFF2-40B4-BE49-F238E27FC236}">
                    <a16:creationId xmlns:a16="http://schemas.microsoft.com/office/drawing/2014/main" id="{00000000-0008-0000-0800-000068680000}"/>
                  </a:ext>
                </a:extLst>
              </xdr:cNvPr>
              <xdr:cNvSpPr/>
            </xdr:nvSpPr>
            <xdr:spPr bwMode="auto">
              <a:xfrm>
                <a:off x="659005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29" name="Check Box 3177" hidden="1">
                <a:extLst>
                  <a:ext uri="{63B3BB69-23CF-44E3-9099-C40C66FF867C}">
                    <a14:compatExt spid="_x0000_s26729"/>
                  </a:ext>
                  <a:ext uri="{FF2B5EF4-FFF2-40B4-BE49-F238E27FC236}">
                    <a16:creationId xmlns:a16="http://schemas.microsoft.com/office/drawing/2014/main" id="{00000000-0008-0000-0800-000069680000}"/>
                  </a:ext>
                </a:extLst>
              </xdr:cNvPr>
              <xdr:cNvSpPr/>
            </xdr:nvSpPr>
            <xdr:spPr bwMode="auto">
              <a:xfrm>
                <a:off x="6922190"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0" name="Check Box 3178" hidden="1">
                <a:extLst>
                  <a:ext uri="{63B3BB69-23CF-44E3-9099-C40C66FF867C}">
                    <a14:compatExt spid="_x0000_s26730"/>
                  </a:ext>
                  <a:ext uri="{FF2B5EF4-FFF2-40B4-BE49-F238E27FC236}">
                    <a16:creationId xmlns:a16="http://schemas.microsoft.com/office/drawing/2014/main" id="{00000000-0008-0000-0800-00006A680000}"/>
                  </a:ext>
                </a:extLst>
              </xdr:cNvPr>
              <xdr:cNvSpPr/>
            </xdr:nvSpPr>
            <xdr:spPr bwMode="auto">
              <a:xfrm>
                <a:off x="724479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1" name="Check Box 3179" hidden="1">
                <a:extLst>
                  <a:ext uri="{63B3BB69-23CF-44E3-9099-C40C66FF867C}">
                    <a14:compatExt spid="_x0000_s26731"/>
                  </a:ext>
                  <a:ext uri="{FF2B5EF4-FFF2-40B4-BE49-F238E27FC236}">
                    <a16:creationId xmlns:a16="http://schemas.microsoft.com/office/drawing/2014/main" id="{00000000-0008-0000-0800-00006B680000}"/>
                  </a:ext>
                </a:extLst>
              </xdr:cNvPr>
              <xdr:cNvSpPr/>
            </xdr:nvSpPr>
            <xdr:spPr bwMode="auto">
              <a:xfrm>
                <a:off x="7566163"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2" name="Check Box 3180" hidden="1">
                <a:extLst>
                  <a:ext uri="{63B3BB69-23CF-44E3-9099-C40C66FF867C}">
                    <a14:compatExt spid="_x0000_s26732"/>
                  </a:ext>
                  <a:ext uri="{FF2B5EF4-FFF2-40B4-BE49-F238E27FC236}">
                    <a16:creationId xmlns:a16="http://schemas.microsoft.com/office/drawing/2014/main" id="{00000000-0008-0000-0800-00006C680000}"/>
                  </a:ext>
                </a:extLst>
              </xdr:cNvPr>
              <xdr:cNvSpPr/>
            </xdr:nvSpPr>
            <xdr:spPr bwMode="auto">
              <a:xfrm>
                <a:off x="789456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3" name="Check Box 3181" hidden="1">
                <a:extLst>
                  <a:ext uri="{63B3BB69-23CF-44E3-9099-C40C66FF867C}">
                    <a14:compatExt spid="_x0000_s26733"/>
                  </a:ext>
                  <a:ext uri="{FF2B5EF4-FFF2-40B4-BE49-F238E27FC236}">
                    <a16:creationId xmlns:a16="http://schemas.microsoft.com/office/drawing/2014/main" id="{00000000-0008-0000-0800-00006D680000}"/>
                  </a:ext>
                </a:extLst>
              </xdr:cNvPr>
              <xdr:cNvSpPr/>
            </xdr:nvSpPr>
            <xdr:spPr bwMode="auto">
              <a:xfrm>
                <a:off x="8211378"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734" name="Check Box 3182" hidden="1">
                <a:extLst>
                  <a:ext uri="{63B3BB69-23CF-44E3-9099-C40C66FF867C}">
                    <a14:compatExt spid="_x0000_s26734"/>
                  </a:ext>
                  <a:ext uri="{FF2B5EF4-FFF2-40B4-BE49-F238E27FC236}">
                    <a16:creationId xmlns:a16="http://schemas.microsoft.com/office/drawing/2014/main" id="{00000000-0008-0000-0800-00006E680000}"/>
                  </a:ext>
                </a:extLst>
              </xdr:cNvPr>
              <xdr:cNvSpPr/>
            </xdr:nvSpPr>
            <xdr:spPr bwMode="auto">
              <a:xfrm>
                <a:off x="8598595" y="23622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175.xml"/><Relationship Id="rId299" Type="http://schemas.openxmlformats.org/officeDocument/2006/relationships/ctrlProp" Target="../ctrlProps/ctrlProp357.xml"/><Relationship Id="rId21" Type="http://schemas.openxmlformats.org/officeDocument/2006/relationships/ctrlProp" Target="../ctrlProps/ctrlProp79.xml"/><Relationship Id="rId63" Type="http://schemas.openxmlformats.org/officeDocument/2006/relationships/ctrlProp" Target="../ctrlProps/ctrlProp121.xml"/><Relationship Id="rId159" Type="http://schemas.openxmlformats.org/officeDocument/2006/relationships/ctrlProp" Target="../ctrlProps/ctrlProp217.xml"/><Relationship Id="rId170" Type="http://schemas.openxmlformats.org/officeDocument/2006/relationships/ctrlProp" Target="../ctrlProps/ctrlProp228.xml"/><Relationship Id="rId226" Type="http://schemas.openxmlformats.org/officeDocument/2006/relationships/ctrlProp" Target="../ctrlProps/ctrlProp284.xml"/><Relationship Id="rId268" Type="http://schemas.openxmlformats.org/officeDocument/2006/relationships/ctrlProp" Target="../ctrlProps/ctrlProp326.xml"/><Relationship Id="rId32" Type="http://schemas.openxmlformats.org/officeDocument/2006/relationships/ctrlProp" Target="../ctrlProps/ctrlProp90.xml"/><Relationship Id="rId74" Type="http://schemas.openxmlformats.org/officeDocument/2006/relationships/ctrlProp" Target="../ctrlProps/ctrlProp132.xml"/><Relationship Id="rId128" Type="http://schemas.openxmlformats.org/officeDocument/2006/relationships/ctrlProp" Target="../ctrlProps/ctrlProp186.xml"/><Relationship Id="rId5" Type="http://schemas.openxmlformats.org/officeDocument/2006/relationships/ctrlProp" Target="../ctrlProps/ctrlProp63.xml"/><Relationship Id="rId181" Type="http://schemas.openxmlformats.org/officeDocument/2006/relationships/ctrlProp" Target="../ctrlProps/ctrlProp239.xml"/><Relationship Id="rId237" Type="http://schemas.openxmlformats.org/officeDocument/2006/relationships/ctrlProp" Target="../ctrlProps/ctrlProp295.xml"/><Relationship Id="rId279" Type="http://schemas.openxmlformats.org/officeDocument/2006/relationships/ctrlProp" Target="../ctrlProps/ctrlProp337.xml"/><Relationship Id="rId43" Type="http://schemas.openxmlformats.org/officeDocument/2006/relationships/ctrlProp" Target="../ctrlProps/ctrlProp101.xml"/><Relationship Id="rId139" Type="http://schemas.openxmlformats.org/officeDocument/2006/relationships/ctrlProp" Target="../ctrlProps/ctrlProp197.xml"/><Relationship Id="rId290" Type="http://schemas.openxmlformats.org/officeDocument/2006/relationships/ctrlProp" Target="../ctrlProps/ctrlProp348.xml"/><Relationship Id="rId304" Type="http://schemas.openxmlformats.org/officeDocument/2006/relationships/ctrlProp" Target="../ctrlProps/ctrlProp362.xml"/><Relationship Id="rId85" Type="http://schemas.openxmlformats.org/officeDocument/2006/relationships/ctrlProp" Target="../ctrlProps/ctrlProp143.xml"/><Relationship Id="rId150" Type="http://schemas.openxmlformats.org/officeDocument/2006/relationships/ctrlProp" Target="../ctrlProps/ctrlProp208.xml"/><Relationship Id="rId192" Type="http://schemas.openxmlformats.org/officeDocument/2006/relationships/ctrlProp" Target="../ctrlProps/ctrlProp250.xml"/><Relationship Id="rId206" Type="http://schemas.openxmlformats.org/officeDocument/2006/relationships/ctrlProp" Target="../ctrlProps/ctrlProp264.xml"/><Relationship Id="rId248" Type="http://schemas.openxmlformats.org/officeDocument/2006/relationships/ctrlProp" Target="../ctrlProps/ctrlProp306.xml"/><Relationship Id="rId12" Type="http://schemas.openxmlformats.org/officeDocument/2006/relationships/ctrlProp" Target="../ctrlProps/ctrlProp70.xml"/><Relationship Id="rId108" Type="http://schemas.openxmlformats.org/officeDocument/2006/relationships/ctrlProp" Target="../ctrlProps/ctrlProp166.xml"/><Relationship Id="rId54" Type="http://schemas.openxmlformats.org/officeDocument/2006/relationships/ctrlProp" Target="../ctrlProps/ctrlProp112.xml"/><Relationship Id="rId96" Type="http://schemas.openxmlformats.org/officeDocument/2006/relationships/ctrlProp" Target="../ctrlProps/ctrlProp154.xml"/><Relationship Id="rId161" Type="http://schemas.openxmlformats.org/officeDocument/2006/relationships/ctrlProp" Target="../ctrlProps/ctrlProp219.xml"/><Relationship Id="rId217" Type="http://schemas.openxmlformats.org/officeDocument/2006/relationships/ctrlProp" Target="../ctrlProps/ctrlProp275.xml"/><Relationship Id="rId6" Type="http://schemas.openxmlformats.org/officeDocument/2006/relationships/ctrlProp" Target="../ctrlProps/ctrlProp64.xml"/><Relationship Id="rId238" Type="http://schemas.openxmlformats.org/officeDocument/2006/relationships/ctrlProp" Target="../ctrlProps/ctrlProp296.xml"/><Relationship Id="rId259" Type="http://schemas.openxmlformats.org/officeDocument/2006/relationships/ctrlProp" Target="../ctrlProps/ctrlProp317.xml"/><Relationship Id="rId23" Type="http://schemas.openxmlformats.org/officeDocument/2006/relationships/ctrlProp" Target="../ctrlProps/ctrlProp81.xml"/><Relationship Id="rId119" Type="http://schemas.openxmlformats.org/officeDocument/2006/relationships/ctrlProp" Target="../ctrlProps/ctrlProp177.xml"/><Relationship Id="rId270" Type="http://schemas.openxmlformats.org/officeDocument/2006/relationships/ctrlProp" Target="../ctrlProps/ctrlProp328.xml"/><Relationship Id="rId291" Type="http://schemas.openxmlformats.org/officeDocument/2006/relationships/ctrlProp" Target="../ctrlProps/ctrlProp349.xml"/><Relationship Id="rId44" Type="http://schemas.openxmlformats.org/officeDocument/2006/relationships/ctrlProp" Target="../ctrlProps/ctrlProp102.xml"/><Relationship Id="rId65" Type="http://schemas.openxmlformats.org/officeDocument/2006/relationships/ctrlProp" Target="../ctrlProps/ctrlProp123.xml"/><Relationship Id="rId86" Type="http://schemas.openxmlformats.org/officeDocument/2006/relationships/ctrlProp" Target="../ctrlProps/ctrlProp144.xml"/><Relationship Id="rId130" Type="http://schemas.openxmlformats.org/officeDocument/2006/relationships/ctrlProp" Target="../ctrlProps/ctrlProp188.xml"/><Relationship Id="rId151" Type="http://schemas.openxmlformats.org/officeDocument/2006/relationships/ctrlProp" Target="../ctrlProps/ctrlProp209.xml"/><Relationship Id="rId172" Type="http://schemas.openxmlformats.org/officeDocument/2006/relationships/ctrlProp" Target="../ctrlProps/ctrlProp230.xml"/><Relationship Id="rId193" Type="http://schemas.openxmlformats.org/officeDocument/2006/relationships/ctrlProp" Target="../ctrlProps/ctrlProp251.xml"/><Relationship Id="rId207" Type="http://schemas.openxmlformats.org/officeDocument/2006/relationships/ctrlProp" Target="../ctrlProps/ctrlProp265.xml"/><Relationship Id="rId228" Type="http://schemas.openxmlformats.org/officeDocument/2006/relationships/ctrlProp" Target="../ctrlProps/ctrlProp286.xml"/><Relationship Id="rId249" Type="http://schemas.openxmlformats.org/officeDocument/2006/relationships/ctrlProp" Target="../ctrlProps/ctrlProp307.xml"/><Relationship Id="rId13" Type="http://schemas.openxmlformats.org/officeDocument/2006/relationships/ctrlProp" Target="../ctrlProps/ctrlProp71.xml"/><Relationship Id="rId109" Type="http://schemas.openxmlformats.org/officeDocument/2006/relationships/ctrlProp" Target="../ctrlProps/ctrlProp167.xml"/><Relationship Id="rId260" Type="http://schemas.openxmlformats.org/officeDocument/2006/relationships/ctrlProp" Target="../ctrlProps/ctrlProp318.xml"/><Relationship Id="rId281" Type="http://schemas.openxmlformats.org/officeDocument/2006/relationships/ctrlProp" Target="../ctrlProps/ctrlProp339.xml"/><Relationship Id="rId34" Type="http://schemas.openxmlformats.org/officeDocument/2006/relationships/ctrlProp" Target="../ctrlProps/ctrlProp92.xml"/><Relationship Id="rId55" Type="http://schemas.openxmlformats.org/officeDocument/2006/relationships/ctrlProp" Target="../ctrlProps/ctrlProp113.xml"/><Relationship Id="rId76" Type="http://schemas.openxmlformats.org/officeDocument/2006/relationships/ctrlProp" Target="../ctrlProps/ctrlProp134.xml"/><Relationship Id="rId97" Type="http://schemas.openxmlformats.org/officeDocument/2006/relationships/ctrlProp" Target="../ctrlProps/ctrlProp155.xml"/><Relationship Id="rId120" Type="http://schemas.openxmlformats.org/officeDocument/2006/relationships/ctrlProp" Target="../ctrlProps/ctrlProp178.xml"/><Relationship Id="rId141" Type="http://schemas.openxmlformats.org/officeDocument/2006/relationships/ctrlProp" Target="../ctrlProps/ctrlProp199.xml"/><Relationship Id="rId7" Type="http://schemas.openxmlformats.org/officeDocument/2006/relationships/ctrlProp" Target="../ctrlProps/ctrlProp65.xml"/><Relationship Id="rId162" Type="http://schemas.openxmlformats.org/officeDocument/2006/relationships/ctrlProp" Target="../ctrlProps/ctrlProp220.xml"/><Relationship Id="rId183" Type="http://schemas.openxmlformats.org/officeDocument/2006/relationships/ctrlProp" Target="../ctrlProps/ctrlProp241.xml"/><Relationship Id="rId218" Type="http://schemas.openxmlformats.org/officeDocument/2006/relationships/ctrlProp" Target="../ctrlProps/ctrlProp276.xml"/><Relationship Id="rId239" Type="http://schemas.openxmlformats.org/officeDocument/2006/relationships/ctrlProp" Target="../ctrlProps/ctrlProp297.xml"/><Relationship Id="rId250" Type="http://schemas.openxmlformats.org/officeDocument/2006/relationships/ctrlProp" Target="../ctrlProps/ctrlProp308.xml"/><Relationship Id="rId271" Type="http://schemas.openxmlformats.org/officeDocument/2006/relationships/ctrlProp" Target="../ctrlProps/ctrlProp329.xml"/><Relationship Id="rId292" Type="http://schemas.openxmlformats.org/officeDocument/2006/relationships/ctrlProp" Target="../ctrlProps/ctrlProp350.xml"/><Relationship Id="rId24" Type="http://schemas.openxmlformats.org/officeDocument/2006/relationships/ctrlProp" Target="../ctrlProps/ctrlProp82.xml"/><Relationship Id="rId45" Type="http://schemas.openxmlformats.org/officeDocument/2006/relationships/ctrlProp" Target="../ctrlProps/ctrlProp103.xml"/><Relationship Id="rId66" Type="http://schemas.openxmlformats.org/officeDocument/2006/relationships/ctrlProp" Target="../ctrlProps/ctrlProp124.xml"/><Relationship Id="rId87" Type="http://schemas.openxmlformats.org/officeDocument/2006/relationships/ctrlProp" Target="../ctrlProps/ctrlProp145.xml"/><Relationship Id="rId110" Type="http://schemas.openxmlformats.org/officeDocument/2006/relationships/ctrlProp" Target="../ctrlProps/ctrlProp168.xml"/><Relationship Id="rId131" Type="http://schemas.openxmlformats.org/officeDocument/2006/relationships/ctrlProp" Target="../ctrlProps/ctrlProp189.xml"/><Relationship Id="rId152" Type="http://schemas.openxmlformats.org/officeDocument/2006/relationships/ctrlProp" Target="../ctrlProps/ctrlProp210.xml"/><Relationship Id="rId173" Type="http://schemas.openxmlformats.org/officeDocument/2006/relationships/ctrlProp" Target="../ctrlProps/ctrlProp231.xml"/><Relationship Id="rId194" Type="http://schemas.openxmlformats.org/officeDocument/2006/relationships/ctrlProp" Target="../ctrlProps/ctrlProp252.xml"/><Relationship Id="rId208" Type="http://schemas.openxmlformats.org/officeDocument/2006/relationships/ctrlProp" Target="../ctrlProps/ctrlProp266.xml"/><Relationship Id="rId229" Type="http://schemas.openxmlformats.org/officeDocument/2006/relationships/ctrlProp" Target="../ctrlProps/ctrlProp287.xml"/><Relationship Id="rId240" Type="http://schemas.openxmlformats.org/officeDocument/2006/relationships/ctrlProp" Target="../ctrlProps/ctrlProp298.xml"/><Relationship Id="rId261" Type="http://schemas.openxmlformats.org/officeDocument/2006/relationships/ctrlProp" Target="../ctrlProps/ctrlProp319.xml"/><Relationship Id="rId14" Type="http://schemas.openxmlformats.org/officeDocument/2006/relationships/ctrlProp" Target="../ctrlProps/ctrlProp72.xml"/><Relationship Id="rId35" Type="http://schemas.openxmlformats.org/officeDocument/2006/relationships/ctrlProp" Target="../ctrlProps/ctrlProp93.xml"/><Relationship Id="rId56" Type="http://schemas.openxmlformats.org/officeDocument/2006/relationships/ctrlProp" Target="../ctrlProps/ctrlProp114.xml"/><Relationship Id="rId77" Type="http://schemas.openxmlformats.org/officeDocument/2006/relationships/ctrlProp" Target="../ctrlProps/ctrlProp135.xml"/><Relationship Id="rId100" Type="http://schemas.openxmlformats.org/officeDocument/2006/relationships/ctrlProp" Target="../ctrlProps/ctrlProp158.xml"/><Relationship Id="rId282" Type="http://schemas.openxmlformats.org/officeDocument/2006/relationships/ctrlProp" Target="../ctrlProps/ctrlProp340.xml"/><Relationship Id="rId8" Type="http://schemas.openxmlformats.org/officeDocument/2006/relationships/ctrlProp" Target="../ctrlProps/ctrlProp66.xml"/><Relationship Id="rId98" Type="http://schemas.openxmlformats.org/officeDocument/2006/relationships/ctrlProp" Target="../ctrlProps/ctrlProp156.xml"/><Relationship Id="rId121" Type="http://schemas.openxmlformats.org/officeDocument/2006/relationships/ctrlProp" Target="../ctrlProps/ctrlProp179.xml"/><Relationship Id="rId142" Type="http://schemas.openxmlformats.org/officeDocument/2006/relationships/ctrlProp" Target="../ctrlProps/ctrlProp200.xml"/><Relationship Id="rId163" Type="http://schemas.openxmlformats.org/officeDocument/2006/relationships/ctrlProp" Target="../ctrlProps/ctrlProp221.xml"/><Relationship Id="rId184" Type="http://schemas.openxmlformats.org/officeDocument/2006/relationships/ctrlProp" Target="../ctrlProps/ctrlProp242.xml"/><Relationship Id="rId219" Type="http://schemas.openxmlformats.org/officeDocument/2006/relationships/ctrlProp" Target="../ctrlProps/ctrlProp277.xml"/><Relationship Id="rId230" Type="http://schemas.openxmlformats.org/officeDocument/2006/relationships/ctrlProp" Target="../ctrlProps/ctrlProp288.xml"/><Relationship Id="rId251" Type="http://schemas.openxmlformats.org/officeDocument/2006/relationships/ctrlProp" Target="../ctrlProps/ctrlProp309.xml"/><Relationship Id="rId25" Type="http://schemas.openxmlformats.org/officeDocument/2006/relationships/ctrlProp" Target="../ctrlProps/ctrlProp83.xml"/><Relationship Id="rId46" Type="http://schemas.openxmlformats.org/officeDocument/2006/relationships/ctrlProp" Target="../ctrlProps/ctrlProp104.xml"/><Relationship Id="rId67" Type="http://schemas.openxmlformats.org/officeDocument/2006/relationships/ctrlProp" Target="../ctrlProps/ctrlProp125.xml"/><Relationship Id="rId272" Type="http://schemas.openxmlformats.org/officeDocument/2006/relationships/ctrlProp" Target="../ctrlProps/ctrlProp330.xml"/><Relationship Id="rId293" Type="http://schemas.openxmlformats.org/officeDocument/2006/relationships/ctrlProp" Target="../ctrlProps/ctrlProp351.xml"/><Relationship Id="rId88" Type="http://schemas.openxmlformats.org/officeDocument/2006/relationships/ctrlProp" Target="../ctrlProps/ctrlProp146.xml"/><Relationship Id="rId111" Type="http://schemas.openxmlformats.org/officeDocument/2006/relationships/ctrlProp" Target="../ctrlProps/ctrlProp169.xml"/><Relationship Id="rId132" Type="http://schemas.openxmlformats.org/officeDocument/2006/relationships/ctrlProp" Target="../ctrlProps/ctrlProp190.xml"/><Relationship Id="rId153" Type="http://schemas.openxmlformats.org/officeDocument/2006/relationships/ctrlProp" Target="../ctrlProps/ctrlProp211.xml"/><Relationship Id="rId174" Type="http://schemas.openxmlformats.org/officeDocument/2006/relationships/ctrlProp" Target="../ctrlProps/ctrlProp232.xml"/><Relationship Id="rId195" Type="http://schemas.openxmlformats.org/officeDocument/2006/relationships/ctrlProp" Target="../ctrlProps/ctrlProp253.xml"/><Relationship Id="rId209" Type="http://schemas.openxmlformats.org/officeDocument/2006/relationships/ctrlProp" Target="../ctrlProps/ctrlProp267.xml"/><Relationship Id="rId220" Type="http://schemas.openxmlformats.org/officeDocument/2006/relationships/ctrlProp" Target="../ctrlProps/ctrlProp278.xml"/><Relationship Id="rId241" Type="http://schemas.openxmlformats.org/officeDocument/2006/relationships/ctrlProp" Target="../ctrlProps/ctrlProp299.xml"/><Relationship Id="rId15" Type="http://schemas.openxmlformats.org/officeDocument/2006/relationships/ctrlProp" Target="../ctrlProps/ctrlProp73.xml"/><Relationship Id="rId36" Type="http://schemas.openxmlformats.org/officeDocument/2006/relationships/ctrlProp" Target="../ctrlProps/ctrlProp94.xml"/><Relationship Id="rId57" Type="http://schemas.openxmlformats.org/officeDocument/2006/relationships/ctrlProp" Target="../ctrlProps/ctrlProp115.xml"/><Relationship Id="rId262" Type="http://schemas.openxmlformats.org/officeDocument/2006/relationships/ctrlProp" Target="../ctrlProps/ctrlProp320.xml"/><Relationship Id="rId283" Type="http://schemas.openxmlformats.org/officeDocument/2006/relationships/ctrlProp" Target="../ctrlProps/ctrlProp341.xml"/><Relationship Id="rId78" Type="http://schemas.openxmlformats.org/officeDocument/2006/relationships/ctrlProp" Target="../ctrlProps/ctrlProp136.xml"/><Relationship Id="rId99" Type="http://schemas.openxmlformats.org/officeDocument/2006/relationships/ctrlProp" Target="../ctrlProps/ctrlProp157.xml"/><Relationship Id="rId101" Type="http://schemas.openxmlformats.org/officeDocument/2006/relationships/ctrlProp" Target="../ctrlProps/ctrlProp159.xml"/><Relationship Id="rId122" Type="http://schemas.openxmlformats.org/officeDocument/2006/relationships/ctrlProp" Target="../ctrlProps/ctrlProp180.xml"/><Relationship Id="rId143" Type="http://schemas.openxmlformats.org/officeDocument/2006/relationships/ctrlProp" Target="../ctrlProps/ctrlProp201.xml"/><Relationship Id="rId164" Type="http://schemas.openxmlformats.org/officeDocument/2006/relationships/ctrlProp" Target="../ctrlProps/ctrlProp222.xml"/><Relationship Id="rId185" Type="http://schemas.openxmlformats.org/officeDocument/2006/relationships/ctrlProp" Target="../ctrlProps/ctrlProp243.xml"/><Relationship Id="rId9" Type="http://schemas.openxmlformats.org/officeDocument/2006/relationships/ctrlProp" Target="../ctrlProps/ctrlProp67.xml"/><Relationship Id="rId210" Type="http://schemas.openxmlformats.org/officeDocument/2006/relationships/ctrlProp" Target="../ctrlProps/ctrlProp268.xml"/><Relationship Id="rId26" Type="http://schemas.openxmlformats.org/officeDocument/2006/relationships/ctrlProp" Target="../ctrlProps/ctrlProp84.xml"/><Relationship Id="rId231" Type="http://schemas.openxmlformats.org/officeDocument/2006/relationships/ctrlProp" Target="../ctrlProps/ctrlProp289.xml"/><Relationship Id="rId252" Type="http://schemas.openxmlformats.org/officeDocument/2006/relationships/ctrlProp" Target="../ctrlProps/ctrlProp310.xml"/><Relationship Id="rId273" Type="http://schemas.openxmlformats.org/officeDocument/2006/relationships/ctrlProp" Target="../ctrlProps/ctrlProp331.xml"/><Relationship Id="rId294" Type="http://schemas.openxmlformats.org/officeDocument/2006/relationships/ctrlProp" Target="../ctrlProps/ctrlProp352.xml"/><Relationship Id="rId47" Type="http://schemas.openxmlformats.org/officeDocument/2006/relationships/ctrlProp" Target="../ctrlProps/ctrlProp105.xml"/><Relationship Id="rId68" Type="http://schemas.openxmlformats.org/officeDocument/2006/relationships/ctrlProp" Target="../ctrlProps/ctrlProp126.xml"/><Relationship Id="rId89" Type="http://schemas.openxmlformats.org/officeDocument/2006/relationships/ctrlProp" Target="../ctrlProps/ctrlProp147.xml"/><Relationship Id="rId112" Type="http://schemas.openxmlformats.org/officeDocument/2006/relationships/ctrlProp" Target="../ctrlProps/ctrlProp170.xml"/><Relationship Id="rId133" Type="http://schemas.openxmlformats.org/officeDocument/2006/relationships/ctrlProp" Target="../ctrlProps/ctrlProp191.xml"/><Relationship Id="rId154" Type="http://schemas.openxmlformats.org/officeDocument/2006/relationships/ctrlProp" Target="../ctrlProps/ctrlProp212.xml"/><Relationship Id="rId175" Type="http://schemas.openxmlformats.org/officeDocument/2006/relationships/ctrlProp" Target="../ctrlProps/ctrlProp233.xml"/><Relationship Id="rId196" Type="http://schemas.openxmlformats.org/officeDocument/2006/relationships/ctrlProp" Target="../ctrlProps/ctrlProp254.xml"/><Relationship Id="rId200" Type="http://schemas.openxmlformats.org/officeDocument/2006/relationships/ctrlProp" Target="../ctrlProps/ctrlProp258.xml"/><Relationship Id="rId16" Type="http://schemas.openxmlformats.org/officeDocument/2006/relationships/ctrlProp" Target="../ctrlProps/ctrlProp74.xml"/><Relationship Id="rId221" Type="http://schemas.openxmlformats.org/officeDocument/2006/relationships/ctrlProp" Target="../ctrlProps/ctrlProp279.xml"/><Relationship Id="rId242" Type="http://schemas.openxmlformats.org/officeDocument/2006/relationships/ctrlProp" Target="../ctrlProps/ctrlProp300.xml"/><Relationship Id="rId263" Type="http://schemas.openxmlformats.org/officeDocument/2006/relationships/ctrlProp" Target="../ctrlProps/ctrlProp321.xml"/><Relationship Id="rId284" Type="http://schemas.openxmlformats.org/officeDocument/2006/relationships/ctrlProp" Target="../ctrlProps/ctrlProp342.xml"/><Relationship Id="rId37" Type="http://schemas.openxmlformats.org/officeDocument/2006/relationships/ctrlProp" Target="../ctrlProps/ctrlProp95.xml"/><Relationship Id="rId58" Type="http://schemas.openxmlformats.org/officeDocument/2006/relationships/ctrlProp" Target="../ctrlProps/ctrlProp116.xml"/><Relationship Id="rId79" Type="http://schemas.openxmlformats.org/officeDocument/2006/relationships/ctrlProp" Target="../ctrlProps/ctrlProp137.xml"/><Relationship Id="rId102" Type="http://schemas.openxmlformats.org/officeDocument/2006/relationships/ctrlProp" Target="../ctrlProps/ctrlProp160.xml"/><Relationship Id="rId123" Type="http://schemas.openxmlformats.org/officeDocument/2006/relationships/ctrlProp" Target="../ctrlProps/ctrlProp181.xml"/><Relationship Id="rId144" Type="http://schemas.openxmlformats.org/officeDocument/2006/relationships/ctrlProp" Target="../ctrlProps/ctrlProp202.xml"/><Relationship Id="rId90" Type="http://schemas.openxmlformats.org/officeDocument/2006/relationships/ctrlProp" Target="../ctrlProps/ctrlProp148.xml"/><Relationship Id="rId165" Type="http://schemas.openxmlformats.org/officeDocument/2006/relationships/ctrlProp" Target="../ctrlProps/ctrlProp223.xml"/><Relationship Id="rId186" Type="http://schemas.openxmlformats.org/officeDocument/2006/relationships/ctrlProp" Target="../ctrlProps/ctrlProp244.xml"/><Relationship Id="rId211" Type="http://schemas.openxmlformats.org/officeDocument/2006/relationships/ctrlProp" Target="../ctrlProps/ctrlProp269.xml"/><Relationship Id="rId232" Type="http://schemas.openxmlformats.org/officeDocument/2006/relationships/ctrlProp" Target="../ctrlProps/ctrlProp290.xml"/><Relationship Id="rId253" Type="http://schemas.openxmlformats.org/officeDocument/2006/relationships/ctrlProp" Target="../ctrlProps/ctrlProp311.xml"/><Relationship Id="rId274" Type="http://schemas.openxmlformats.org/officeDocument/2006/relationships/ctrlProp" Target="../ctrlProps/ctrlProp332.xml"/><Relationship Id="rId295" Type="http://schemas.openxmlformats.org/officeDocument/2006/relationships/ctrlProp" Target="../ctrlProps/ctrlProp353.xml"/><Relationship Id="rId27" Type="http://schemas.openxmlformats.org/officeDocument/2006/relationships/ctrlProp" Target="../ctrlProps/ctrlProp85.xml"/><Relationship Id="rId48" Type="http://schemas.openxmlformats.org/officeDocument/2006/relationships/ctrlProp" Target="../ctrlProps/ctrlProp106.xml"/><Relationship Id="rId69" Type="http://schemas.openxmlformats.org/officeDocument/2006/relationships/ctrlProp" Target="../ctrlProps/ctrlProp127.xml"/><Relationship Id="rId113" Type="http://schemas.openxmlformats.org/officeDocument/2006/relationships/ctrlProp" Target="../ctrlProps/ctrlProp171.xml"/><Relationship Id="rId134" Type="http://schemas.openxmlformats.org/officeDocument/2006/relationships/ctrlProp" Target="../ctrlProps/ctrlProp192.xml"/><Relationship Id="rId80" Type="http://schemas.openxmlformats.org/officeDocument/2006/relationships/ctrlProp" Target="../ctrlProps/ctrlProp138.xml"/><Relationship Id="rId155" Type="http://schemas.openxmlformats.org/officeDocument/2006/relationships/ctrlProp" Target="../ctrlProps/ctrlProp213.xml"/><Relationship Id="rId176" Type="http://schemas.openxmlformats.org/officeDocument/2006/relationships/ctrlProp" Target="../ctrlProps/ctrlProp234.xml"/><Relationship Id="rId197" Type="http://schemas.openxmlformats.org/officeDocument/2006/relationships/ctrlProp" Target="../ctrlProps/ctrlProp255.xml"/><Relationship Id="rId201" Type="http://schemas.openxmlformats.org/officeDocument/2006/relationships/ctrlProp" Target="../ctrlProps/ctrlProp259.xml"/><Relationship Id="rId222" Type="http://schemas.openxmlformats.org/officeDocument/2006/relationships/ctrlProp" Target="../ctrlProps/ctrlProp280.xml"/><Relationship Id="rId243" Type="http://schemas.openxmlformats.org/officeDocument/2006/relationships/ctrlProp" Target="../ctrlProps/ctrlProp301.xml"/><Relationship Id="rId264" Type="http://schemas.openxmlformats.org/officeDocument/2006/relationships/ctrlProp" Target="../ctrlProps/ctrlProp322.xml"/><Relationship Id="rId285" Type="http://schemas.openxmlformats.org/officeDocument/2006/relationships/ctrlProp" Target="../ctrlProps/ctrlProp343.xml"/><Relationship Id="rId17" Type="http://schemas.openxmlformats.org/officeDocument/2006/relationships/ctrlProp" Target="../ctrlProps/ctrlProp75.xml"/><Relationship Id="rId38" Type="http://schemas.openxmlformats.org/officeDocument/2006/relationships/ctrlProp" Target="../ctrlProps/ctrlProp96.xml"/><Relationship Id="rId59" Type="http://schemas.openxmlformats.org/officeDocument/2006/relationships/ctrlProp" Target="../ctrlProps/ctrlProp117.xml"/><Relationship Id="rId103" Type="http://schemas.openxmlformats.org/officeDocument/2006/relationships/ctrlProp" Target="../ctrlProps/ctrlProp161.xml"/><Relationship Id="rId124" Type="http://schemas.openxmlformats.org/officeDocument/2006/relationships/ctrlProp" Target="../ctrlProps/ctrlProp182.xml"/><Relationship Id="rId70" Type="http://schemas.openxmlformats.org/officeDocument/2006/relationships/ctrlProp" Target="../ctrlProps/ctrlProp128.xml"/><Relationship Id="rId91" Type="http://schemas.openxmlformats.org/officeDocument/2006/relationships/ctrlProp" Target="../ctrlProps/ctrlProp149.xml"/><Relationship Id="rId145" Type="http://schemas.openxmlformats.org/officeDocument/2006/relationships/ctrlProp" Target="../ctrlProps/ctrlProp203.xml"/><Relationship Id="rId166" Type="http://schemas.openxmlformats.org/officeDocument/2006/relationships/ctrlProp" Target="../ctrlProps/ctrlProp224.xml"/><Relationship Id="rId187" Type="http://schemas.openxmlformats.org/officeDocument/2006/relationships/ctrlProp" Target="../ctrlProps/ctrlProp245.xml"/><Relationship Id="rId1" Type="http://schemas.openxmlformats.org/officeDocument/2006/relationships/printerSettings" Target="../printerSettings/printerSettings9.bin"/><Relationship Id="rId212" Type="http://schemas.openxmlformats.org/officeDocument/2006/relationships/ctrlProp" Target="../ctrlProps/ctrlProp270.xml"/><Relationship Id="rId233" Type="http://schemas.openxmlformats.org/officeDocument/2006/relationships/ctrlProp" Target="../ctrlProps/ctrlProp291.xml"/><Relationship Id="rId254" Type="http://schemas.openxmlformats.org/officeDocument/2006/relationships/ctrlProp" Target="../ctrlProps/ctrlProp312.xml"/><Relationship Id="rId28" Type="http://schemas.openxmlformats.org/officeDocument/2006/relationships/ctrlProp" Target="../ctrlProps/ctrlProp86.xml"/><Relationship Id="rId49" Type="http://schemas.openxmlformats.org/officeDocument/2006/relationships/ctrlProp" Target="../ctrlProps/ctrlProp107.xml"/><Relationship Id="rId114" Type="http://schemas.openxmlformats.org/officeDocument/2006/relationships/ctrlProp" Target="../ctrlProps/ctrlProp172.xml"/><Relationship Id="rId275" Type="http://schemas.openxmlformats.org/officeDocument/2006/relationships/ctrlProp" Target="../ctrlProps/ctrlProp333.xml"/><Relationship Id="rId296" Type="http://schemas.openxmlformats.org/officeDocument/2006/relationships/ctrlProp" Target="../ctrlProps/ctrlProp354.xml"/><Relationship Id="rId300" Type="http://schemas.openxmlformats.org/officeDocument/2006/relationships/ctrlProp" Target="../ctrlProps/ctrlProp358.xml"/><Relationship Id="rId60" Type="http://schemas.openxmlformats.org/officeDocument/2006/relationships/ctrlProp" Target="../ctrlProps/ctrlProp118.xml"/><Relationship Id="rId81" Type="http://schemas.openxmlformats.org/officeDocument/2006/relationships/ctrlProp" Target="../ctrlProps/ctrlProp139.xml"/><Relationship Id="rId135" Type="http://schemas.openxmlformats.org/officeDocument/2006/relationships/ctrlProp" Target="../ctrlProps/ctrlProp193.xml"/><Relationship Id="rId156" Type="http://schemas.openxmlformats.org/officeDocument/2006/relationships/ctrlProp" Target="../ctrlProps/ctrlProp214.xml"/><Relationship Id="rId177" Type="http://schemas.openxmlformats.org/officeDocument/2006/relationships/ctrlProp" Target="../ctrlProps/ctrlProp235.xml"/><Relationship Id="rId198" Type="http://schemas.openxmlformats.org/officeDocument/2006/relationships/ctrlProp" Target="../ctrlProps/ctrlProp256.xml"/><Relationship Id="rId202" Type="http://schemas.openxmlformats.org/officeDocument/2006/relationships/ctrlProp" Target="../ctrlProps/ctrlProp260.xml"/><Relationship Id="rId223" Type="http://schemas.openxmlformats.org/officeDocument/2006/relationships/ctrlProp" Target="../ctrlProps/ctrlProp281.xml"/><Relationship Id="rId244" Type="http://schemas.openxmlformats.org/officeDocument/2006/relationships/ctrlProp" Target="../ctrlProps/ctrlProp302.xml"/><Relationship Id="rId18" Type="http://schemas.openxmlformats.org/officeDocument/2006/relationships/ctrlProp" Target="../ctrlProps/ctrlProp76.xml"/><Relationship Id="rId39" Type="http://schemas.openxmlformats.org/officeDocument/2006/relationships/ctrlProp" Target="../ctrlProps/ctrlProp97.xml"/><Relationship Id="rId265" Type="http://schemas.openxmlformats.org/officeDocument/2006/relationships/ctrlProp" Target="../ctrlProps/ctrlProp323.xml"/><Relationship Id="rId286" Type="http://schemas.openxmlformats.org/officeDocument/2006/relationships/ctrlProp" Target="../ctrlProps/ctrlProp344.xml"/><Relationship Id="rId50" Type="http://schemas.openxmlformats.org/officeDocument/2006/relationships/ctrlProp" Target="../ctrlProps/ctrlProp108.xml"/><Relationship Id="rId104" Type="http://schemas.openxmlformats.org/officeDocument/2006/relationships/ctrlProp" Target="../ctrlProps/ctrlProp162.xml"/><Relationship Id="rId125" Type="http://schemas.openxmlformats.org/officeDocument/2006/relationships/ctrlProp" Target="../ctrlProps/ctrlProp183.xml"/><Relationship Id="rId146" Type="http://schemas.openxmlformats.org/officeDocument/2006/relationships/ctrlProp" Target="../ctrlProps/ctrlProp204.xml"/><Relationship Id="rId167" Type="http://schemas.openxmlformats.org/officeDocument/2006/relationships/ctrlProp" Target="../ctrlProps/ctrlProp225.xml"/><Relationship Id="rId188" Type="http://schemas.openxmlformats.org/officeDocument/2006/relationships/ctrlProp" Target="../ctrlProps/ctrlProp246.xml"/><Relationship Id="rId71" Type="http://schemas.openxmlformats.org/officeDocument/2006/relationships/ctrlProp" Target="../ctrlProps/ctrlProp129.xml"/><Relationship Id="rId92" Type="http://schemas.openxmlformats.org/officeDocument/2006/relationships/ctrlProp" Target="../ctrlProps/ctrlProp150.xml"/><Relationship Id="rId213" Type="http://schemas.openxmlformats.org/officeDocument/2006/relationships/ctrlProp" Target="../ctrlProps/ctrlProp271.xml"/><Relationship Id="rId234" Type="http://schemas.openxmlformats.org/officeDocument/2006/relationships/ctrlProp" Target="../ctrlProps/ctrlProp292.xml"/><Relationship Id="rId2" Type="http://schemas.openxmlformats.org/officeDocument/2006/relationships/drawing" Target="../drawings/drawing3.xml"/><Relationship Id="rId29" Type="http://schemas.openxmlformats.org/officeDocument/2006/relationships/ctrlProp" Target="../ctrlProps/ctrlProp87.xml"/><Relationship Id="rId255" Type="http://schemas.openxmlformats.org/officeDocument/2006/relationships/ctrlProp" Target="../ctrlProps/ctrlProp313.xml"/><Relationship Id="rId276" Type="http://schemas.openxmlformats.org/officeDocument/2006/relationships/ctrlProp" Target="../ctrlProps/ctrlProp334.xml"/><Relationship Id="rId297" Type="http://schemas.openxmlformats.org/officeDocument/2006/relationships/ctrlProp" Target="../ctrlProps/ctrlProp355.xml"/><Relationship Id="rId40" Type="http://schemas.openxmlformats.org/officeDocument/2006/relationships/ctrlProp" Target="../ctrlProps/ctrlProp98.xml"/><Relationship Id="rId115" Type="http://schemas.openxmlformats.org/officeDocument/2006/relationships/ctrlProp" Target="../ctrlProps/ctrlProp173.xml"/><Relationship Id="rId136" Type="http://schemas.openxmlformats.org/officeDocument/2006/relationships/ctrlProp" Target="../ctrlProps/ctrlProp194.xml"/><Relationship Id="rId157" Type="http://schemas.openxmlformats.org/officeDocument/2006/relationships/ctrlProp" Target="../ctrlProps/ctrlProp215.xml"/><Relationship Id="rId178" Type="http://schemas.openxmlformats.org/officeDocument/2006/relationships/ctrlProp" Target="../ctrlProps/ctrlProp236.xml"/><Relationship Id="rId301" Type="http://schemas.openxmlformats.org/officeDocument/2006/relationships/ctrlProp" Target="../ctrlProps/ctrlProp359.xml"/><Relationship Id="rId61" Type="http://schemas.openxmlformats.org/officeDocument/2006/relationships/ctrlProp" Target="../ctrlProps/ctrlProp119.xml"/><Relationship Id="rId82" Type="http://schemas.openxmlformats.org/officeDocument/2006/relationships/ctrlProp" Target="../ctrlProps/ctrlProp140.xml"/><Relationship Id="rId199" Type="http://schemas.openxmlformats.org/officeDocument/2006/relationships/ctrlProp" Target="../ctrlProps/ctrlProp257.xml"/><Relationship Id="rId203" Type="http://schemas.openxmlformats.org/officeDocument/2006/relationships/ctrlProp" Target="../ctrlProps/ctrlProp261.xml"/><Relationship Id="rId19" Type="http://schemas.openxmlformats.org/officeDocument/2006/relationships/ctrlProp" Target="../ctrlProps/ctrlProp77.xml"/><Relationship Id="rId224" Type="http://schemas.openxmlformats.org/officeDocument/2006/relationships/ctrlProp" Target="../ctrlProps/ctrlProp282.xml"/><Relationship Id="rId245" Type="http://schemas.openxmlformats.org/officeDocument/2006/relationships/ctrlProp" Target="../ctrlProps/ctrlProp303.xml"/><Relationship Id="rId266" Type="http://schemas.openxmlformats.org/officeDocument/2006/relationships/ctrlProp" Target="../ctrlProps/ctrlProp324.xml"/><Relationship Id="rId287" Type="http://schemas.openxmlformats.org/officeDocument/2006/relationships/ctrlProp" Target="../ctrlProps/ctrlProp345.xml"/><Relationship Id="rId30" Type="http://schemas.openxmlformats.org/officeDocument/2006/relationships/ctrlProp" Target="../ctrlProps/ctrlProp88.xml"/><Relationship Id="rId105" Type="http://schemas.openxmlformats.org/officeDocument/2006/relationships/ctrlProp" Target="../ctrlProps/ctrlProp163.xml"/><Relationship Id="rId126" Type="http://schemas.openxmlformats.org/officeDocument/2006/relationships/ctrlProp" Target="../ctrlProps/ctrlProp184.xml"/><Relationship Id="rId147" Type="http://schemas.openxmlformats.org/officeDocument/2006/relationships/ctrlProp" Target="../ctrlProps/ctrlProp205.xml"/><Relationship Id="rId168" Type="http://schemas.openxmlformats.org/officeDocument/2006/relationships/ctrlProp" Target="../ctrlProps/ctrlProp226.xml"/><Relationship Id="rId51" Type="http://schemas.openxmlformats.org/officeDocument/2006/relationships/ctrlProp" Target="../ctrlProps/ctrlProp109.xml"/><Relationship Id="rId72" Type="http://schemas.openxmlformats.org/officeDocument/2006/relationships/ctrlProp" Target="../ctrlProps/ctrlProp130.xml"/><Relationship Id="rId93" Type="http://schemas.openxmlformats.org/officeDocument/2006/relationships/ctrlProp" Target="../ctrlProps/ctrlProp151.xml"/><Relationship Id="rId189" Type="http://schemas.openxmlformats.org/officeDocument/2006/relationships/ctrlProp" Target="../ctrlProps/ctrlProp247.xml"/><Relationship Id="rId3" Type="http://schemas.openxmlformats.org/officeDocument/2006/relationships/vmlDrawing" Target="../drawings/vmlDrawing2.vml"/><Relationship Id="rId214" Type="http://schemas.openxmlformats.org/officeDocument/2006/relationships/ctrlProp" Target="../ctrlProps/ctrlProp272.xml"/><Relationship Id="rId235" Type="http://schemas.openxmlformats.org/officeDocument/2006/relationships/ctrlProp" Target="../ctrlProps/ctrlProp293.xml"/><Relationship Id="rId256" Type="http://schemas.openxmlformats.org/officeDocument/2006/relationships/ctrlProp" Target="../ctrlProps/ctrlProp314.xml"/><Relationship Id="rId277" Type="http://schemas.openxmlformats.org/officeDocument/2006/relationships/ctrlProp" Target="../ctrlProps/ctrlProp335.xml"/><Relationship Id="rId298" Type="http://schemas.openxmlformats.org/officeDocument/2006/relationships/ctrlProp" Target="../ctrlProps/ctrlProp356.xml"/><Relationship Id="rId116" Type="http://schemas.openxmlformats.org/officeDocument/2006/relationships/ctrlProp" Target="../ctrlProps/ctrlProp174.xml"/><Relationship Id="rId137" Type="http://schemas.openxmlformats.org/officeDocument/2006/relationships/ctrlProp" Target="../ctrlProps/ctrlProp195.xml"/><Relationship Id="rId158" Type="http://schemas.openxmlformats.org/officeDocument/2006/relationships/ctrlProp" Target="../ctrlProps/ctrlProp216.xml"/><Relationship Id="rId302" Type="http://schemas.openxmlformats.org/officeDocument/2006/relationships/ctrlProp" Target="../ctrlProps/ctrlProp360.xml"/><Relationship Id="rId20" Type="http://schemas.openxmlformats.org/officeDocument/2006/relationships/ctrlProp" Target="../ctrlProps/ctrlProp78.xml"/><Relationship Id="rId41" Type="http://schemas.openxmlformats.org/officeDocument/2006/relationships/ctrlProp" Target="../ctrlProps/ctrlProp99.xml"/><Relationship Id="rId62" Type="http://schemas.openxmlformats.org/officeDocument/2006/relationships/ctrlProp" Target="../ctrlProps/ctrlProp120.xml"/><Relationship Id="rId83" Type="http://schemas.openxmlformats.org/officeDocument/2006/relationships/ctrlProp" Target="../ctrlProps/ctrlProp141.xml"/><Relationship Id="rId179" Type="http://schemas.openxmlformats.org/officeDocument/2006/relationships/ctrlProp" Target="../ctrlProps/ctrlProp237.xml"/><Relationship Id="rId190" Type="http://schemas.openxmlformats.org/officeDocument/2006/relationships/ctrlProp" Target="../ctrlProps/ctrlProp248.xml"/><Relationship Id="rId204" Type="http://schemas.openxmlformats.org/officeDocument/2006/relationships/ctrlProp" Target="../ctrlProps/ctrlProp262.xml"/><Relationship Id="rId225" Type="http://schemas.openxmlformats.org/officeDocument/2006/relationships/ctrlProp" Target="../ctrlProps/ctrlProp283.xml"/><Relationship Id="rId246" Type="http://schemas.openxmlformats.org/officeDocument/2006/relationships/ctrlProp" Target="../ctrlProps/ctrlProp304.xml"/><Relationship Id="rId267" Type="http://schemas.openxmlformats.org/officeDocument/2006/relationships/ctrlProp" Target="../ctrlProps/ctrlProp325.xml"/><Relationship Id="rId288" Type="http://schemas.openxmlformats.org/officeDocument/2006/relationships/ctrlProp" Target="../ctrlProps/ctrlProp346.xml"/><Relationship Id="rId106" Type="http://schemas.openxmlformats.org/officeDocument/2006/relationships/ctrlProp" Target="../ctrlProps/ctrlProp164.xml"/><Relationship Id="rId127" Type="http://schemas.openxmlformats.org/officeDocument/2006/relationships/ctrlProp" Target="../ctrlProps/ctrlProp185.xml"/><Relationship Id="rId10" Type="http://schemas.openxmlformats.org/officeDocument/2006/relationships/ctrlProp" Target="../ctrlProps/ctrlProp68.xml"/><Relationship Id="rId31" Type="http://schemas.openxmlformats.org/officeDocument/2006/relationships/ctrlProp" Target="../ctrlProps/ctrlProp89.xml"/><Relationship Id="rId52" Type="http://schemas.openxmlformats.org/officeDocument/2006/relationships/ctrlProp" Target="../ctrlProps/ctrlProp110.xml"/><Relationship Id="rId73" Type="http://schemas.openxmlformats.org/officeDocument/2006/relationships/ctrlProp" Target="../ctrlProps/ctrlProp131.xml"/><Relationship Id="rId94" Type="http://schemas.openxmlformats.org/officeDocument/2006/relationships/ctrlProp" Target="../ctrlProps/ctrlProp152.xml"/><Relationship Id="rId148" Type="http://schemas.openxmlformats.org/officeDocument/2006/relationships/ctrlProp" Target="../ctrlProps/ctrlProp206.xml"/><Relationship Id="rId169" Type="http://schemas.openxmlformats.org/officeDocument/2006/relationships/ctrlProp" Target="../ctrlProps/ctrlProp227.xml"/><Relationship Id="rId4" Type="http://schemas.openxmlformats.org/officeDocument/2006/relationships/ctrlProp" Target="../ctrlProps/ctrlProp62.xml"/><Relationship Id="rId180" Type="http://schemas.openxmlformats.org/officeDocument/2006/relationships/ctrlProp" Target="../ctrlProps/ctrlProp238.xml"/><Relationship Id="rId215" Type="http://schemas.openxmlformats.org/officeDocument/2006/relationships/ctrlProp" Target="../ctrlProps/ctrlProp273.xml"/><Relationship Id="rId236" Type="http://schemas.openxmlformats.org/officeDocument/2006/relationships/ctrlProp" Target="../ctrlProps/ctrlProp294.xml"/><Relationship Id="rId257" Type="http://schemas.openxmlformats.org/officeDocument/2006/relationships/ctrlProp" Target="../ctrlProps/ctrlProp315.xml"/><Relationship Id="rId278" Type="http://schemas.openxmlformats.org/officeDocument/2006/relationships/ctrlProp" Target="../ctrlProps/ctrlProp336.xml"/><Relationship Id="rId303" Type="http://schemas.openxmlformats.org/officeDocument/2006/relationships/ctrlProp" Target="../ctrlProps/ctrlProp361.xml"/><Relationship Id="rId42" Type="http://schemas.openxmlformats.org/officeDocument/2006/relationships/ctrlProp" Target="../ctrlProps/ctrlProp100.xml"/><Relationship Id="rId84" Type="http://schemas.openxmlformats.org/officeDocument/2006/relationships/ctrlProp" Target="../ctrlProps/ctrlProp142.xml"/><Relationship Id="rId138" Type="http://schemas.openxmlformats.org/officeDocument/2006/relationships/ctrlProp" Target="../ctrlProps/ctrlProp196.xml"/><Relationship Id="rId191" Type="http://schemas.openxmlformats.org/officeDocument/2006/relationships/ctrlProp" Target="../ctrlProps/ctrlProp249.xml"/><Relationship Id="rId205" Type="http://schemas.openxmlformats.org/officeDocument/2006/relationships/ctrlProp" Target="../ctrlProps/ctrlProp263.xml"/><Relationship Id="rId247" Type="http://schemas.openxmlformats.org/officeDocument/2006/relationships/ctrlProp" Target="../ctrlProps/ctrlProp305.xml"/><Relationship Id="rId107" Type="http://schemas.openxmlformats.org/officeDocument/2006/relationships/ctrlProp" Target="../ctrlProps/ctrlProp165.xml"/><Relationship Id="rId289" Type="http://schemas.openxmlformats.org/officeDocument/2006/relationships/ctrlProp" Target="../ctrlProps/ctrlProp347.xml"/><Relationship Id="rId11" Type="http://schemas.openxmlformats.org/officeDocument/2006/relationships/ctrlProp" Target="../ctrlProps/ctrlProp69.xml"/><Relationship Id="rId53" Type="http://schemas.openxmlformats.org/officeDocument/2006/relationships/ctrlProp" Target="../ctrlProps/ctrlProp111.xml"/><Relationship Id="rId149" Type="http://schemas.openxmlformats.org/officeDocument/2006/relationships/ctrlProp" Target="../ctrlProps/ctrlProp207.xml"/><Relationship Id="rId95" Type="http://schemas.openxmlformats.org/officeDocument/2006/relationships/ctrlProp" Target="../ctrlProps/ctrlProp153.xml"/><Relationship Id="rId160" Type="http://schemas.openxmlformats.org/officeDocument/2006/relationships/ctrlProp" Target="../ctrlProps/ctrlProp218.xml"/><Relationship Id="rId216" Type="http://schemas.openxmlformats.org/officeDocument/2006/relationships/ctrlProp" Target="../ctrlProps/ctrlProp274.xml"/><Relationship Id="rId258" Type="http://schemas.openxmlformats.org/officeDocument/2006/relationships/ctrlProp" Target="../ctrlProps/ctrlProp316.xml"/><Relationship Id="rId22" Type="http://schemas.openxmlformats.org/officeDocument/2006/relationships/ctrlProp" Target="../ctrlProps/ctrlProp80.xml"/><Relationship Id="rId64" Type="http://schemas.openxmlformats.org/officeDocument/2006/relationships/ctrlProp" Target="../ctrlProps/ctrlProp122.xml"/><Relationship Id="rId118" Type="http://schemas.openxmlformats.org/officeDocument/2006/relationships/ctrlProp" Target="../ctrlProps/ctrlProp176.xml"/><Relationship Id="rId171" Type="http://schemas.openxmlformats.org/officeDocument/2006/relationships/ctrlProp" Target="../ctrlProps/ctrlProp229.xml"/><Relationship Id="rId227" Type="http://schemas.openxmlformats.org/officeDocument/2006/relationships/ctrlProp" Target="../ctrlProps/ctrlProp285.xml"/><Relationship Id="rId269" Type="http://schemas.openxmlformats.org/officeDocument/2006/relationships/ctrlProp" Target="../ctrlProps/ctrlProp327.xml"/><Relationship Id="rId33" Type="http://schemas.openxmlformats.org/officeDocument/2006/relationships/ctrlProp" Target="../ctrlProps/ctrlProp91.xml"/><Relationship Id="rId129" Type="http://schemas.openxmlformats.org/officeDocument/2006/relationships/ctrlProp" Target="../ctrlProps/ctrlProp187.xml"/><Relationship Id="rId280" Type="http://schemas.openxmlformats.org/officeDocument/2006/relationships/ctrlProp" Target="../ctrlProps/ctrlProp338.xml"/><Relationship Id="rId75" Type="http://schemas.openxmlformats.org/officeDocument/2006/relationships/ctrlProp" Target="../ctrlProps/ctrlProp133.xml"/><Relationship Id="rId140" Type="http://schemas.openxmlformats.org/officeDocument/2006/relationships/ctrlProp" Target="../ctrlProps/ctrlProp198.xml"/><Relationship Id="rId182" Type="http://schemas.openxmlformats.org/officeDocument/2006/relationships/ctrlProp" Target="../ctrlProps/ctrlProp2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AA1CD-B7D0-4CB5-BC85-C40E6784953C}">
  <sheetPr codeName="Sheet1">
    <tabColor rgb="FFFFFF00"/>
  </sheetPr>
  <dimension ref="B1:C36"/>
  <sheetViews>
    <sheetView showGridLines="0" workbookViewId="0">
      <selection activeCell="B13" sqref="B13"/>
    </sheetView>
  </sheetViews>
  <sheetFormatPr defaultColWidth="9.109375" defaultRowHeight="13.2" x14ac:dyDescent="0.25"/>
  <cols>
    <col min="1" max="1" width="2.6640625" style="2" customWidth="1"/>
    <col min="2" max="2" width="105.6640625" style="2" customWidth="1"/>
    <col min="3" max="3" width="2.6640625" style="2" customWidth="1"/>
    <col min="4" max="16384" width="9.109375" style="2"/>
  </cols>
  <sheetData>
    <row r="1" spans="2:3" ht="13.8" thickBot="1" x14ac:dyDescent="0.3"/>
    <row r="2" spans="2:3" ht="6" customHeight="1" x14ac:dyDescent="0.25">
      <c r="B2" s="423"/>
    </row>
    <row r="3" spans="2:3" ht="45.6" x14ac:dyDescent="0.75">
      <c r="B3" s="426" t="s">
        <v>656</v>
      </c>
    </row>
    <row r="4" spans="2:3" ht="45.6" x14ac:dyDescent="0.75">
      <c r="B4" s="426" t="s">
        <v>657</v>
      </c>
    </row>
    <row r="5" spans="2:3" x14ac:dyDescent="0.25">
      <c r="B5" s="424"/>
    </row>
    <row r="6" spans="2:3" ht="22.8" x14ac:dyDescent="0.4">
      <c r="B6" s="433" t="s">
        <v>353</v>
      </c>
    </row>
    <row r="7" spans="2:3" ht="12.75" customHeight="1" x14ac:dyDescent="0.4">
      <c r="B7" s="427"/>
    </row>
    <row r="8" spans="2:3" ht="22.8" x14ac:dyDescent="0.4">
      <c r="B8" s="433" t="s">
        <v>52</v>
      </c>
    </row>
    <row r="9" spans="2:3" ht="12.75" customHeight="1" x14ac:dyDescent="0.4">
      <c r="B9" s="427"/>
    </row>
    <row r="10" spans="2:3" ht="22.8" x14ac:dyDescent="0.4">
      <c r="B10" s="433" t="s">
        <v>417</v>
      </c>
    </row>
    <row r="11" spans="2:3" ht="22.8" x14ac:dyDescent="0.4">
      <c r="B11" s="433" t="s">
        <v>458</v>
      </c>
    </row>
    <row r="12" spans="2:3" ht="12.75" customHeight="1" x14ac:dyDescent="0.4">
      <c r="B12" s="427"/>
    </row>
    <row r="13" spans="2:3" ht="22.8" x14ac:dyDescent="0.4">
      <c r="B13" s="433" t="s">
        <v>492</v>
      </c>
      <c r="C13" s="434"/>
    </row>
    <row r="14" spans="2:3" ht="12.75" customHeight="1" x14ac:dyDescent="0.4">
      <c r="B14" s="427"/>
    </row>
    <row r="15" spans="2:3" ht="22.8" x14ac:dyDescent="0.4">
      <c r="B15" s="433" t="s">
        <v>651</v>
      </c>
    </row>
    <row r="16" spans="2:3" ht="22.8" x14ac:dyDescent="0.4">
      <c r="B16" s="433" t="s">
        <v>652</v>
      </c>
    </row>
    <row r="17" spans="2:2" ht="12.75" customHeight="1" x14ac:dyDescent="0.4">
      <c r="B17" s="427"/>
    </row>
    <row r="18" spans="2:2" ht="22.8" x14ac:dyDescent="0.4">
      <c r="B18" s="433" t="s">
        <v>639</v>
      </c>
    </row>
    <row r="19" spans="2:2" ht="12.75" customHeight="1" x14ac:dyDescent="0.4">
      <c r="B19" s="427"/>
    </row>
    <row r="20" spans="2:2" ht="45.6" x14ac:dyDescent="0.75">
      <c r="B20" s="426" t="s">
        <v>653</v>
      </c>
    </row>
    <row r="21" spans="2:2" ht="22.8" x14ac:dyDescent="0.4">
      <c r="B21" s="433" t="s">
        <v>654</v>
      </c>
    </row>
    <row r="22" spans="2:2" ht="22.8" x14ac:dyDescent="0.4">
      <c r="B22" s="433" t="s">
        <v>655</v>
      </c>
    </row>
    <row r="23" spans="2:2" x14ac:dyDescent="0.25">
      <c r="B23" s="424"/>
    </row>
    <row r="24" spans="2:2" ht="6" customHeight="1" x14ac:dyDescent="0.25">
      <c r="B24" s="424"/>
    </row>
    <row r="25" spans="2:2" x14ac:dyDescent="0.25">
      <c r="B25" s="424"/>
    </row>
    <row r="26" spans="2:2" x14ac:dyDescent="0.25">
      <c r="B26" s="424"/>
    </row>
    <row r="27" spans="2:2" x14ac:dyDescent="0.25">
      <c r="B27" s="424"/>
    </row>
    <row r="28" spans="2:2" x14ac:dyDescent="0.25">
      <c r="B28" s="424"/>
    </row>
    <row r="29" spans="2:2" x14ac:dyDescent="0.25">
      <c r="B29" s="424"/>
    </row>
    <row r="30" spans="2:2" x14ac:dyDescent="0.25">
      <c r="B30" s="424"/>
    </row>
    <row r="31" spans="2:2" x14ac:dyDescent="0.25">
      <c r="B31" s="424"/>
    </row>
    <row r="32" spans="2:2" x14ac:dyDescent="0.25">
      <c r="B32" s="424"/>
    </row>
    <row r="33" spans="2:2" x14ac:dyDescent="0.25">
      <c r="B33" s="424"/>
    </row>
    <row r="34" spans="2:2" x14ac:dyDescent="0.25">
      <c r="B34" s="424"/>
    </row>
    <row r="35" spans="2:2" x14ac:dyDescent="0.25">
      <c r="B35" s="424"/>
    </row>
    <row r="36" spans="2:2" ht="13.8" thickBot="1" x14ac:dyDescent="0.3">
      <c r="B36" s="425"/>
    </row>
  </sheetData>
  <sheetProtection sheet="1" objects="1" scenarios="1" selectLockedCells="1"/>
  <hyperlinks>
    <hyperlink ref="B6" location="Accountability!F9" display="Accountability" xr:uid="{E7AE99FC-DD09-4811-BDF3-FDD82A6AA171}"/>
    <hyperlink ref="B8" location="'Bus Data'!G4" display="Bus Data" xr:uid="{F540E694-4A4F-43F6-9B97-E0240D0A37B2}"/>
    <hyperlink ref="B10" location="'Local Expenditures'!P4" display="Local Expenditures" xr:uid="{7C625F12-DA79-499C-BCB5-885D62F62209}"/>
    <hyperlink ref="B11" location="'Local Expenditures. (Continued)'!F6" display="Local Expenditures (Continued)" xr:uid="{4FDE0ED3-17E8-4F3E-ACB8-7CC2040E91E2}"/>
    <hyperlink ref="B15" location="Inventory!I8" display="Inventory" xr:uid="{16BBF3F6-3D5D-41DC-AF26-B8B7D93CCD3F}"/>
    <hyperlink ref="B16" location="'Obsolete Inventory'!E14" display="Obsolete Inventory" xr:uid="{49A7D39B-D11D-4EB5-AC0A-F1C3F95813D0}"/>
    <hyperlink ref="B18" location="'Buster Report'!A1" display="Buster Report" xr:uid="{524E657B-680F-44D6-9171-10000AF20704}"/>
    <hyperlink ref="B21" location="'Official Summary'!A1" display="Official Summary" xr:uid="{F9B398CE-E80B-49E1-9601-98971538690E}"/>
    <hyperlink ref="B22" location="'Official Policy summary'!A1" display="Official Policy Summary" xr:uid="{3B88DA75-40FD-4492-ADBE-CB5683470CBE}"/>
    <hyperlink ref="B13" location="Questionnaire" display="Policy Questionnaire" xr:uid="{CF838BEF-5340-4CA9-BA39-9645019AA464}"/>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00000"/>
  </sheetPr>
  <dimension ref="B1:AH80"/>
  <sheetViews>
    <sheetView showGridLines="0" topLeftCell="A13" zoomScaleNormal="100" zoomScaleSheetLayoutView="100" workbookViewId="0">
      <selection activeCell="G78" sqref="G78"/>
    </sheetView>
  </sheetViews>
  <sheetFormatPr defaultColWidth="9.109375" defaultRowHeight="13.2" x14ac:dyDescent="0.25"/>
  <cols>
    <col min="1" max="2" width="2.6640625" style="10" customWidth="1"/>
    <col min="3" max="3" width="20.6640625" style="10" bestFit="1" customWidth="1"/>
    <col min="4" max="4" width="2.6640625" style="9" customWidth="1"/>
    <col min="5" max="5" width="2.6640625" style="306" customWidth="1"/>
    <col min="6" max="6" width="8.6640625" style="307" customWidth="1"/>
    <col min="7" max="7" width="10.6640625" style="224" customWidth="1"/>
    <col min="8" max="12" width="2.6640625" style="10" customWidth="1"/>
    <col min="13" max="13" width="2.6640625" style="9" customWidth="1"/>
    <col min="14" max="14" width="12.6640625" style="9" customWidth="1"/>
    <col min="15" max="15" width="24.6640625" style="13" customWidth="1"/>
    <col min="16" max="20" width="2.6640625" style="10" customWidth="1"/>
    <col min="21" max="31" width="10.6640625" style="10" customWidth="1"/>
    <col min="32" max="32" width="2.6640625" style="10" customWidth="1"/>
    <col min="33" max="16384" width="9.109375" style="10"/>
  </cols>
  <sheetData>
    <row r="1" spans="2:32" ht="13.8" thickBot="1" x14ac:dyDescent="0.3">
      <c r="R1" s="12"/>
      <c r="S1" s="12"/>
    </row>
    <row r="2" spans="2:32" ht="6" customHeight="1" x14ac:dyDescent="0.25">
      <c r="B2" s="328"/>
      <c r="C2" s="329"/>
      <c r="D2" s="330"/>
      <c r="E2" s="331"/>
      <c r="F2" s="332"/>
      <c r="G2" s="333"/>
      <c r="H2" s="365"/>
      <c r="J2" s="369"/>
      <c r="K2" s="334"/>
      <c r="L2" s="334"/>
      <c r="M2" s="335"/>
      <c r="N2" s="335"/>
      <c r="O2" s="336"/>
      <c r="P2" s="370"/>
      <c r="R2" s="363"/>
      <c r="S2" s="337"/>
      <c r="T2" s="337"/>
      <c r="U2" s="337"/>
      <c r="V2" s="337"/>
      <c r="W2" s="337"/>
      <c r="X2" s="337"/>
      <c r="Y2" s="337"/>
      <c r="Z2" s="337"/>
      <c r="AA2" s="337"/>
      <c r="AB2" s="337"/>
      <c r="AC2" s="337"/>
      <c r="AD2" s="337"/>
      <c r="AE2" s="337"/>
      <c r="AF2" s="338"/>
    </row>
    <row r="3" spans="2:32" x14ac:dyDescent="0.25">
      <c r="B3" s="339"/>
      <c r="C3" s="340" t="s">
        <v>594</v>
      </c>
      <c r="D3" s="341"/>
      <c r="E3" s="342"/>
      <c r="F3" s="343"/>
      <c r="G3" s="344"/>
      <c r="H3" s="366"/>
      <c r="J3" s="371"/>
      <c r="K3" s="347" t="s">
        <v>603</v>
      </c>
      <c r="L3" s="346"/>
      <c r="M3" s="348"/>
      <c r="N3" s="349"/>
      <c r="O3" s="350"/>
      <c r="P3" s="372"/>
      <c r="R3" s="242"/>
      <c r="S3" s="351" t="s">
        <v>637</v>
      </c>
      <c r="T3" s="231"/>
      <c r="U3" s="231"/>
      <c r="V3" s="231"/>
      <c r="W3" s="231"/>
      <c r="X3" s="231"/>
      <c r="Y3" s="231"/>
      <c r="Z3" s="231"/>
      <c r="AA3" s="231"/>
      <c r="AB3" s="231"/>
      <c r="AC3" s="231"/>
      <c r="AD3" s="231"/>
      <c r="AE3" s="231"/>
      <c r="AF3" s="243"/>
    </row>
    <row r="4" spans="2:32" x14ac:dyDescent="0.25">
      <c r="B4" s="339"/>
      <c r="C4" s="345"/>
      <c r="D4" s="752" t="s">
        <v>56</v>
      </c>
      <c r="E4" s="753"/>
      <c r="F4" s="753"/>
      <c r="G4" s="754"/>
      <c r="H4" s="366"/>
      <c r="J4" s="373"/>
      <c r="K4" s="346"/>
      <c r="L4" s="487" t="s">
        <v>45</v>
      </c>
      <c r="M4" s="488"/>
      <c r="N4" s="523" t="str">
        <f>IF('Policy Questionnaire'!N6,"X","")</f>
        <v/>
      </c>
      <c r="O4" s="312" t="s">
        <v>15</v>
      </c>
      <c r="P4" s="372"/>
      <c r="R4" s="242"/>
      <c r="S4" s="231"/>
      <c r="T4" s="231"/>
      <c r="U4" s="319">
        <v>424</v>
      </c>
      <c r="V4" s="766">
        <v>425</v>
      </c>
      <c r="W4" s="670"/>
      <c r="X4" s="767"/>
      <c r="Y4" s="324">
        <v>422</v>
      </c>
      <c r="Z4" s="766">
        <v>423</v>
      </c>
      <c r="AA4" s="767"/>
      <c r="AB4" s="766">
        <v>423</v>
      </c>
      <c r="AC4" s="767"/>
      <c r="AD4" s="324">
        <v>423</v>
      </c>
      <c r="AE4" s="233"/>
      <c r="AF4" s="243"/>
    </row>
    <row r="5" spans="2:32" x14ac:dyDescent="0.25">
      <c r="B5" s="339"/>
      <c r="C5" s="340"/>
      <c r="D5" s="755" t="s">
        <v>439</v>
      </c>
      <c r="E5" s="756"/>
      <c r="F5" s="757"/>
      <c r="G5" s="512" t="str">
        <f>'Bus Data'!G4</f>
        <v>(SELECT)</v>
      </c>
      <c r="H5" s="367"/>
      <c r="J5" s="371"/>
      <c r="K5" s="346"/>
      <c r="L5" s="489"/>
      <c r="M5" s="490"/>
      <c r="N5" s="523" t="str">
        <f>IF('Policy Questionnaire'!N8,"X","")</f>
        <v/>
      </c>
      <c r="O5" s="312" t="s">
        <v>16</v>
      </c>
      <c r="P5" s="372"/>
      <c r="R5" s="242"/>
      <c r="S5" s="231"/>
      <c r="T5" s="231"/>
      <c r="U5" s="765" t="s">
        <v>37</v>
      </c>
      <c r="V5" s="768" t="s">
        <v>38</v>
      </c>
      <c r="W5" s="672"/>
      <c r="X5" s="769"/>
      <c r="Y5" s="771" t="s">
        <v>557</v>
      </c>
      <c r="Z5" s="770" t="s">
        <v>40</v>
      </c>
      <c r="AA5" s="765"/>
      <c r="AB5" s="770" t="s">
        <v>555</v>
      </c>
      <c r="AC5" s="765"/>
      <c r="AD5" s="326" t="s">
        <v>54</v>
      </c>
      <c r="AE5" s="669" t="s">
        <v>42</v>
      </c>
      <c r="AF5" s="243"/>
    </row>
    <row r="6" spans="2:32" x14ac:dyDescent="0.25">
      <c r="B6" s="339"/>
      <c r="C6" s="345"/>
      <c r="D6" s="755" t="s">
        <v>595</v>
      </c>
      <c r="E6" s="756"/>
      <c r="F6" s="757"/>
      <c r="G6" s="513" t="str">
        <f>'Bus Data'!I4</f>
        <v xml:space="preserve"> </v>
      </c>
      <c r="H6" s="366"/>
      <c r="J6" s="371"/>
      <c r="K6" s="346"/>
      <c r="L6" s="489"/>
      <c r="M6" s="490"/>
      <c r="N6" s="523" t="str">
        <f>IF('Policy Questionnaire'!N10,"X","")</f>
        <v/>
      </c>
      <c r="O6" s="312" t="s">
        <v>17</v>
      </c>
      <c r="P6" s="372"/>
      <c r="R6" s="242"/>
      <c r="S6" s="231"/>
      <c r="T6" s="231"/>
      <c r="U6" s="765"/>
      <c r="V6" s="321" t="s">
        <v>552</v>
      </c>
      <c r="W6" s="238" t="s">
        <v>553</v>
      </c>
      <c r="X6" s="322" t="s">
        <v>554</v>
      </c>
      <c r="Y6" s="772"/>
      <c r="Z6" s="770"/>
      <c r="AA6" s="765"/>
      <c r="AB6" s="770"/>
      <c r="AC6" s="765"/>
      <c r="AD6" s="326" t="s">
        <v>556</v>
      </c>
      <c r="AE6" s="669"/>
      <c r="AF6" s="243"/>
    </row>
    <row r="7" spans="2:32" x14ac:dyDescent="0.25">
      <c r="B7" s="339"/>
      <c r="C7" s="345"/>
      <c r="D7" s="352"/>
      <c r="E7" s="353"/>
      <c r="F7" s="354"/>
      <c r="G7" s="344"/>
      <c r="H7" s="366"/>
      <c r="J7" s="371"/>
      <c r="K7" s="346"/>
      <c r="L7" s="489"/>
      <c r="M7" s="490"/>
      <c r="N7" s="523" t="str">
        <f>IF('Policy Questionnaire'!N12,"X","")</f>
        <v/>
      </c>
      <c r="O7" s="312" t="s">
        <v>18</v>
      </c>
      <c r="P7" s="372"/>
      <c r="R7" s="242"/>
      <c r="S7" s="231"/>
      <c r="T7" s="231"/>
      <c r="U7" s="320" t="s">
        <v>566</v>
      </c>
      <c r="V7" s="323" t="s">
        <v>44</v>
      </c>
      <c r="W7" s="240" t="s">
        <v>44</v>
      </c>
      <c r="X7" s="320" t="s">
        <v>566</v>
      </c>
      <c r="Y7" s="325" t="s">
        <v>566</v>
      </c>
      <c r="Z7" s="323" t="s">
        <v>44</v>
      </c>
      <c r="AA7" s="320" t="s">
        <v>566</v>
      </c>
      <c r="AB7" s="323" t="s">
        <v>44</v>
      </c>
      <c r="AC7" s="320" t="s">
        <v>566</v>
      </c>
      <c r="AD7" s="325" t="s">
        <v>566</v>
      </c>
      <c r="AE7" s="240" t="s">
        <v>566</v>
      </c>
      <c r="AF7" s="243"/>
    </row>
    <row r="8" spans="2:32" x14ac:dyDescent="0.25">
      <c r="B8" s="339"/>
      <c r="C8" s="340" t="s">
        <v>52</v>
      </c>
      <c r="D8" s="758" t="s">
        <v>45</v>
      </c>
      <c r="E8" s="759"/>
      <c r="F8" s="760"/>
      <c r="G8" s="514">
        <f>'Bus Data'!$I$7</f>
        <v>0</v>
      </c>
      <c r="H8" s="368"/>
      <c r="J8" s="371"/>
      <c r="K8" s="346"/>
      <c r="L8" s="489"/>
      <c r="M8" s="490"/>
      <c r="N8" s="523" t="str">
        <f>IF('Policy Questionnaire'!N14,"X","")</f>
        <v/>
      </c>
      <c r="O8" s="312" t="s">
        <v>19</v>
      </c>
      <c r="P8" s="372"/>
      <c r="R8" s="242"/>
      <c r="S8" s="231"/>
      <c r="T8" s="233" t="s">
        <v>45</v>
      </c>
      <c r="U8" s="533">
        <f>Inventory!I8</f>
        <v>0</v>
      </c>
      <c r="V8" s="534">
        <f>Inventory!L8</f>
        <v>0</v>
      </c>
      <c r="W8" s="534">
        <f>Inventory!N8</f>
        <v>0</v>
      </c>
      <c r="X8" s="533">
        <f>Inventory!P8</f>
        <v>0</v>
      </c>
      <c r="Y8" s="533">
        <f>Inventory!S8</f>
        <v>0</v>
      </c>
      <c r="Z8" s="534">
        <f>Inventory!V8</f>
        <v>0</v>
      </c>
      <c r="AA8" s="533">
        <f>Inventory!X8</f>
        <v>0</v>
      </c>
      <c r="AB8" s="535">
        <f>Inventory!AA8</f>
        <v>0</v>
      </c>
      <c r="AC8" s="536">
        <f>Inventory!AC8</f>
        <v>0</v>
      </c>
      <c r="AD8" s="536">
        <f>Inventory!AF8</f>
        <v>0</v>
      </c>
      <c r="AE8" s="536">
        <f>Inventory!AI8</f>
        <v>0</v>
      </c>
      <c r="AF8" s="243"/>
    </row>
    <row r="9" spans="2:32" x14ac:dyDescent="0.25">
      <c r="B9" s="339"/>
      <c r="C9" s="345"/>
      <c r="D9" s="457" t="s">
        <v>46</v>
      </c>
      <c r="E9" s="310">
        <v>1</v>
      </c>
      <c r="F9" s="311"/>
      <c r="G9" s="514">
        <f>'Bus Data'!I10</f>
        <v>0</v>
      </c>
      <c r="H9" s="366"/>
      <c r="J9" s="374"/>
      <c r="K9" s="346"/>
      <c r="L9" s="491"/>
      <c r="M9" s="492"/>
      <c r="N9" s="523" t="str">
        <f>IF('Policy Questionnaire'!N16,"X","")</f>
        <v/>
      </c>
      <c r="O9" s="312" t="str">
        <f>IF('Policy Questionnaire'!F16&lt;&gt;"",'Policy Questionnaire'!F16,"Other Ln A")</f>
        <v>Other Ln A</v>
      </c>
      <c r="P9" s="372"/>
      <c r="R9" s="242"/>
      <c r="S9" s="231"/>
      <c r="T9" s="233" t="s">
        <v>46</v>
      </c>
      <c r="U9" s="533">
        <f>Inventory!I9</f>
        <v>0</v>
      </c>
      <c r="V9" s="534">
        <f>Inventory!L9</f>
        <v>0</v>
      </c>
      <c r="W9" s="534">
        <f>Inventory!N9</f>
        <v>0</v>
      </c>
      <c r="X9" s="533">
        <f>Inventory!P9</f>
        <v>0</v>
      </c>
      <c r="Y9" s="533">
        <f>Inventory!S9</f>
        <v>0</v>
      </c>
      <c r="Z9" s="534">
        <f>Inventory!V9</f>
        <v>0</v>
      </c>
      <c r="AA9" s="533">
        <f>Inventory!X9</f>
        <v>0</v>
      </c>
      <c r="AB9" s="535">
        <f>Inventory!AA9</f>
        <v>0</v>
      </c>
      <c r="AC9" s="536">
        <f>Inventory!AC9</f>
        <v>0</v>
      </c>
      <c r="AD9" s="536">
        <f>Inventory!AF9</f>
        <v>0</v>
      </c>
      <c r="AE9" s="536">
        <f>Inventory!AI9</f>
        <v>0</v>
      </c>
      <c r="AF9" s="243"/>
    </row>
    <row r="10" spans="2:32" x14ac:dyDescent="0.25">
      <c r="B10" s="339"/>
      <c r="C10" s="345"/>
      <c r="D10" s="458"/>
      <c r="E10" s="310">
        <v>2</v>
      </c>
      <c r="F10" s="311"/>
      <c r="G10" s="514">
        <f>'Bus Data'!I11</f>
        <v>0</v>
      </c>
      <c r="H10" s="366"/>
      <c r="J10" s="371"/>
      <c r="K10" s="346"/>
      <c r="L10" s="763" t="s">
        <v>46</v>
      </c>
      <c r="M10" s="315" t="s">
        <v>408</v>
      </c>
      <c r="N10" s="524" t="str">
        <f>IF('Policy Questionnaire'!N18,"Yes","No")</f>
        <v>No</v>
      </c>
      <c r="O10" s="312" t="s">
        <v>604</v>
      </c>
      <c r="P10" s="372"/>
      <c r="R10" s="242"/>
      <c r="S10" s="231"/>
      <c r="T10" s="233" t="s">
        <v>47</v>
      </c>
      <c r="U10" s="533">
        <f>Inventory!I10</f>
        <v>0</v>
      </c>
      <c r="V10" s="534">
        <f>Inventory!L10</f>
        <v>0</v>
      </c>
      <c r="W10" s="534">
        <f>Inventory!N10</f>
        <v>0</v>
      </c>
      <c r="X10" s="533">
        <f>Inventory!P10</f>
        <v>0</v>
      </c>
      <c r="Y10" s="533">
        <f>Inventory!S10</f>
        <v>0</v>
      </c>
      <c r="Z10" s="534">
        <f>Inventory!V10</f>
        <v>0</v>
      </c>
      <c r="AA10" s="533">
        <f>Inventory!X10</f>
        <v>0</v>
      </c>
      <c r="AB10" s="535">
        <f>Inventory!AA10</f>
        <v>0</v>
      </c>
      <c r="AC10" s="536">
        <f>Inventory!AC10</f>
        <v>0</v>
      </c>
      <c r="AD10" s="536">
        <f>Inventory!AF10</f>
        <v>0</v>
      </c>
      <c r="AE10" s="536">
        <f>Inventory!AI10</f>
        <v>0</v>
      </c>
      <c r="AF10" s="243"/>
    </row>
    <row r="11" spans="2:32" x14ac:dyDescent="0.25">
      <c r="B11" s="339"/>
      <c r="C11" s="345"/>
      <c r="D11" s="457" t="s">
        <v>47</v>
      </c>
      <c r="E11" s="310">
        <v>1</v>
      </c>
      <c r="F11" s="311"/>
      <c r="G11" s="514">
        <f>'Bus Data'!I14</f>
        <v>0</v>
      </c>
      <c r="H11" s="366"/>
      <c r="J11" s="371"/>
      <c r="K11" s="346"/>
      <c r="L11" s="764"/>
      <c r="M11" s="315" t="s">
        <v>409</v>
      </c>
      <c r="N11" s="525" t="str">
        <f>IF('Policy Questionnaire'!N22,"Yes","No")</f>
        <v>No</v>
      </c>
      <c r="O11" s="312" t="s">
        <v>604</v>
      </c>
      <c r="P11" s="372"/>
      <c r="R11" s="242"/>
      <c r="S11" s="231"/>
      <c r="T11" s="233" t="s">
        <v>48</v>
      </c>
      <c r="U11" s="533">
        <f>Inventory!I11</f>
        <v>0</v>
      </c>
      <c r="V11" s="534">
        <f>Inventory!L11</f>
        <v>0</v>
      </c>
      <c r="W11" s="534">
        <f>Inventory!N11</f>
        <v>0</v>
      </c>
      <c r="X11" s="533">
        <f>Inventory!P11</f>
        <v>0</v>
      </c>
      <c r="Y11" s="533">
        <f>Inventory!S11</f>
        <v>0</v>
      </c>
      <c r="Z11" s="534">
        <f>Inventory!V11</f>
        <v>0</v>
      </c>
      <c r="AA11" s="533">
        <f>Inventory!X11</f>
        <v>0</v>
      </c>
      <c r="AB11" s="535">
        <f>Inventory!AA11</f>
        <v>0</v>
      </c>
      <c r="AC11" s="536">
        <f>Inventory!AC11</f>
        <v>0</v>
      </c>
      <c r="AD11" s="536">
        <f>Inventory!AF11</f>
        <v>0</v>
      </c>
      <c r="AE11" s="536">
        <f>Inventory!AI11</f>
        <v>0</v>
      </c>
      <c r="AF11" s="243"/>
    </row>
    <row r="12" spans="2:32" x14ac:dyDescent="0.25">
      <c r="B12" s="339"/>
      <c r="C12" s="345"/>
      <c r="D12" s="458"/>
      <c r="E12" s="310">
        <v>2</v>
      </c>
      <c r="F12" s="311"/>
      <c r="G12" s="514">
        <f>'Bus Data'!I15</f>
        <v>0</v>
      </c>
      <c r="H12" s="366"/>
      <c r="J12" s="371"/>
      <c r="K12" s="346"/>
      <c r="L12" s="487" t="s">
        <v>47</v>
      </c>
      <c r="M12" s="488"/>
      <c r="N12" s="523" t="str">
        <f>IF('Policy Questionnaire'!N28,"X","")</f>
        <v/>
      </c>
      <c r="O12" s="312" t="s">
        <v>15</v>
      </c>
      <c r="P12" s="372"/>
      <c r="R12" s="242"/>
      <c r="S12" s="231"/>
      <c r="T12" s="233" t="s">
        <v>49</v>
      </c>
      <c r="U12" s="533">
        <f>Inventory!I12</f>
        <v>0</v>
      </c>
      <c r="V12" s="534">
        <f>Inventory!L12</f>
        <v>0</v>
      </c>
      <c r="W12" s="534">
        <f>Inventory!N12</f>
        <v>0</v>
      </c>
      <c r="X12" s="533">
        <f>Inventory!P12</f>
        <v>0</v>
      </c>
      <c r="Y12" s="533">
        <f>Inventory!S12</f>
        <v>0</v>
      </c>
      <c r="Z12" s="534">
        <f>Inventory!V12</f>
        <v>0</v>
      </c>
      <c r="AA12" s="533">
        <f>Inventory!X12</f>
        <v>0</v>
      </c>
      <c r="AB12" s="535">
        <f>Inventory!AA12</f>
        <v>0</v>
      </c>
      <c r="AC12" s="536">
        <f>Inventory!AC12</f>
        <v>0</v>
      </c>
      <c r="AD12" s="536">
        <f>Inventory!AF12</f>
        <v>0</v>
      </c>
      <c r="AE12" s="536">
        <f>Inventory!AI12</f>
        <v>0</v>
      </c>
      <c r="AF12" s="243"/>
    </row>
    <row r="13" spans="2:32" x14ac:dyDescent="0.25">
      <c r="B13" s="339"/>
      <c r="C13" s="345"/>
      <c r="D13" s="458"/>
      <c r="E13" s="310">
        <v>3</v>
      </c>
      <c r="F13" s="311"/>
      <c r="G13" s="514">
        <f>SUM('Bus Data'!$I$16)</f>
        <v>0</v>
      </c>
      <c r="H13" s="366"/>
      <c r="J13" s="371"/>
      <c r="K13" s="346"/>
      <c r="L13" s="489"/>
      <c r="M13" s="490"/>
      <c r="N13" s="523" t="str">
        <f>IF('Policy Questionnaire'!N30,"X","")</f>
        <v/>
      </c>
      <c r="O13" s="312" t="s">
        <v>16</v>
      </c>
      <c r="P13" s="372"/>
      <c r="R13" s="242"/>
      <c r="S13" s="231"/>
      <c r="T13" s="233" t="s">
        <v>50</v>
      </c>
      <c r="U13" s="533">
        <f>Inventory!I13</f>
        <v>0</v>
      </c>
      <c r="V13" s="534">
        <f>Inventory!L13</f>
        <v>0</v>
      </c>
      <c r="W13" s="534">
        <f>Inventory!N13</f>
        <v>0</v>
      </c>
      <c r="X13" s="533">
        <f>Inventory!P13</f>
        <v>0</v>
      </c>
      <c r="Y13" s="533">
        <f>Inventory!S13</f>
        <v>0</v>
      </c>
      <c r="Z13" s="534">
        <f>Inventory!V13</f>
        <v>0</v>
      </c>
      <c r="AA13" s="533">
        <f>Inventory!X13</f>
        <v>0</v>
      </c>
      <c r="AB13" s="535">
        <f>Inventory!AA13</f>
        <v>0</v>
      </c>
      <c r="AC13" s="536">
        <f>Inventory!AC13</f>
        <v>0</v>
      </c>
      <c r="AD13" s="536">
        <f>Inventory!AF13</f>
        <v>0</v>
      </c>
      <c r="AE13" s="536">
        <f>Inventory!AI13</f>
        <v>0</v>
      </c>
      <c r="AF13" s="243"/>
    </row>
    <row r="14" spans="2:32" x14ac:dyDescent="0.25">
      <c r="B14" s="339"/>
      <c r="C14" s="345"/>
      <c r="D14" s="758" t="s">
        <v>48</v>
      </c>
      <c r="E14" s="759"/>
      <c r="F14" s="760"/>
      <c r="G14" s="515">
        <f>'Bus Data'!I18</f>
        <v>0</v>
      </c>
      <c r="H14" s="366"/>
      <c r="J14" s="371"/>
      <c r="K14" s="346"/>
      <c r="L14" s="489"/>
      <c r="M14" s="490"/>
      <c r="N14" s="523" t="str">
        <f>IF('Policy Questionnaire'!N32,"X","")</f>
        <v/>
      </c>
      <c r="O14" s="312" t="s">
        <v>17</v>
      </c>
      <c r="P14" s="372"/>
      <c r="R14" s="242"/>
      <c r="S14" s="231"/>
      <c r="T14" s="233" t="s">
        <v>51</v>
      </c>
      <c r="U14" s="533">
        <f>Inventory!I14</f>
        <v>0</v>
      </c>
      <c r="V14" s="534">
        <f>Inventory!L14</f>
        <v>0</v>
      </c>
      <c r="W14" s="534">
        <f>Inventory!N14</f>
        <v>0</v>
      </c>
      <c r="X14" s="533">
        <f>Inventory!P14</f>
        <v>0</v>
      </c>
      <c r="Y14" s="533">
        <f>Inventory!S14</f>
        <v>0</v>
      </c>
      <c r="Z14" s="534">
        <f>Inventory!V14</f>
        <v>0</v>
      </c>
      <c r="AA14" s="533">
        <f>Inventory!X14</f>
        <v>0</v>
      </c>
      <c r="AB14" s="535">
        <f>Inventory!AA14</f>
        <v>0</v>
      </c>
      <c r="AC14" s="536">
        <f>Inventory!AC14</f>
        <v>0</v>
      </c>
      <c r="AD14" s="536">
        <f>Inventory!AF14</f>
        <v>0</v>
      </c>
      <c r="AE14" s="536">
        <f>Inventory!AI14</f>
        <v>0</v>
      </c>
      <c r="AF14" s="243"/>
    </row>
    <row r="15" spans="2:32" x14ac:dyDescent="0.25">
      <c r="B15" s="339"/>
      <c r="C15" s="345"/>
      <c r="D15" s="459" t="s">
        <v>49</v>
      </c>
      <c r="E15" s="310"/>
      <c r="F15" s="311" t="s">
        <v>596</v>
      </c>
      <c r="G15" s="515" t="str">
        <f>'Bus Data'!K23</f>
        <v/>
      </c>
      <c r="H15" s="366"/>
      <c r="J15" s="375"/>
      <c r="K15" s="346"/>
      <c r="L15" s="489"/>
      <c r="M15" s="490"/>
      <c r="N15" s="523" t="str">
        <f>IF('Policy Questionnaire'!N34,"X","")</f>
        <v/>
      </c>
      <c r="O15" s="312" t="s">
        <v>18</v>
      </c>
      <c r="P15" s="372"/>
      <c r="R15" s="242"/>
      <c r="S15" s="231"/>
      <c r="T15" s="233" t="s">
        <v>310</v>
      </c>
      <c r="U15" s="533">
        <f>Inventory!I15</f>
        <v>0</v>
      </c>
      <c r="V15" s="534">
        <f>Inventory!L15</f>
        <v>0</v>
      </c>
      <c r="W15" s="534">
        <f>Inventory!N15</f>
        <v>0</v>
      </c>
      <c r="X15" s="533">
        <f>Inventory!P15</f>
        <v>0</v>
      </c>
      <c r="Y15" s="533">
        <f>Inventory!S15</f>
        <v>0</v>
      </c>
      <c r="Z15" s="534">
        <f>Inventory!V15</f>
        <v>0</v>
      </c>
      <c r="AA15" s="533">
        <f>Inventory!X15</f>
        <v>0</v>
      </c>
      <c r="AB15" s="535">
        <f>Inventory!AA15</f>
        <v>0</v>
      </c>
      <c r="AC15" s="536">
        <f>Inventory!AC15</f>
        <v>0</v>
      </c>
      <c r="AD15" s="536">
        <f>Inventory!AF15</f>
        <v>0</v>
      </c>
      <c r="AE15" s="536">
        <f>Inventory!AI15</f>
        <v>0</v>
      </c>
      <c r="AF15" s="243"/>
    </row>
    <row r="16" spans="2:32" x14ac:dyDescent="0.25">
      <c r="B16" s="339"/>
      <c r="C16" s="345"/>
      <c r="D16" s="457"/>
      <c r="E16" s="310">
        <v>1</v>
      </c>
      <c r="F16" s="311"/>
      <c r="G16" s="515">
        <f>'Bus Data'!I21</f>
        <v>0</v>
      </c>
      <c r="H16" s="366"/>
      <c r="J16" s="375"/>
      <c r="K16" s="346"/>
      <c r="L16" s="489"/>
      <c r="M16" s="490"/>
      <c r="N16" s="523" t="str">
        <f>IF('Policy Questionnaire'!N36,"X","")</f>
        <v/>
      </c>
      <c r="O16" s="312" t="s">
        <v>19</v>
      </c>
      <c r="P16" s="372"/>
      <c r="R16" s="242"/>
      <c r="S16" s="231"/>
      <c r="T16" s="233"/>
      <c r="U16" s="233"/>
      <c r="V16" s="233"/>
      <c r="W16" s="233"/>
      <c r="X16" s="233"/>
      <c r="Y16" s="233"/>
      <c r="Z16" s="233"/>
      <c r="AA16" s="233"/>
      <c r="AB16" s="233"/>
      <c r="AC16" s="231"/>
      <c r="AD16" s="231"/>
      <c r="AE16" s="231"/>
      <c r="AF16" s="243"/>
    </row>
    <row r="17" spans="2:34" x14ac:dyDescent="0.25">
      <c r="B17" s="339"/>
      <c r="C17" s="345"/>
      <c r="D17" s="458"/>
      <c r="E17" s="310">
        <v>2</v>
      </c>
      <c r="F17" s="311"/>
      <c r="G17" s="515">
        <f>'Bus Data'!I22</f>
        <v>0</v>
      </c>
      <c r="H17" s="366"/>
      <c r="J17" s="375"/>
      <c r="K17" s="346"/>
      <c r="L17" s="491"/>
      <c r="M17" s="492"/>
      <c r="N17" s="523" t="str">
        <f>IF('Policy Questionnaire'!N38,"X","")</f>
        <v/>
      </c>
      <c r="O17" s="312" t="str">
        <f>IF('Policy Questionnaire'!F38&lt;&gt;"",'Policy Questionnaire'!F38,"Other Ln C")</f>
        <v>Other Ln C</v>
      </c>
      <c r="P17" s="372"/>
      <c r="R17" s="242"/>
      <c r="S17" s="351" t="s">
        <v>638</v>
      </c>
      <c r="T17" s="233"/>
      <c r="U17" s="233"/>
      <c r="V17" s="233"/>
      <c r="W17" s="233"/>
      <c r="X17" s="233"/>
      <c r="Y17" s="233"/>
      <c r="Z17" s="233"/>
      <c r="AA17" s="233"/>
      <c r="AB17" s="233"/>
      <c r="AC17" s="231"/>
      <c r="AD17" s="231"/>
      <c r="AE17" s="231"/>
      <c r="AF17" s="243"/>
    </row>
    <row r="18" spans="2:34" x14ac:dyDescent="0.25">
      <c r="B18" s="339"/>
      <c r="C18" s="345"/>
      <c r="D18" s="458"/>
      <c r="E18" s="310">
        <v>3</v>
      </c>
      <c r="F18" s="311"/>
      <c r="G18" s="515">
        <f>'Bus Data'!I23</f>
        <v>0</v>
      </c>
      <c r="H18" s="366"/>
      <c r="J18" s="371"/>
      <c r="K18" s="346"/>
      <c r="L18" s="761" t="s">
        <v>48</v>
      </c>
      <c r="M18" s="762"/>
      <c r="N18" s="525" t="str">
        <f>IF('Policy Questionnaire'!N40,"Yes","No")</f>
        <v>Yes</v>
      </c>
      <c r="O18" s="312" t="s">
        <v>604</v>
      </c>
      <c r="P18" s="372"/>
      <c r="R18" s="242"/>
      <c r="S18" s="231"/>
      <c r="T18" s="233"/>
      <c r="U18" s="318" t="s">
        <v>44</v>
      </c>
      <c r="V18" s="318" t="s">
        <v>566</v>
      </c>
      <c r="W18" s="233"/>
      <c r="X18" s="233"/>
      <c r="Y18" s="233"/>
      <c r="Z18" s="233"/>
      <c r="AA18" s="233"/>
      <c r="AB18" s="233"/>
      <c r="AC18" s="231"/>
      <c r="AD18" s="231"/>
      <c r="AE18" s="231"/>
      <c r="AF18" s="243"/>
    </row>
    <row r="19" spans="2:34" x14ac:dyDescent="0.25">
      <c r="B19" s="339"/>
      <c r="C19" s="345"/>
      <c r="D19" s="758" t="s">
        <v>50</v>
      </c>
      <c r="E19" s="759"/>
      <c r="F19" s="760"/>
      <c r="G19" s="514">
        <f>'Bus Data'!I25</f>
        <v>0</v>
      </c>
      <c r="H19" s="366"/>
      <c r="J19" s="371"/>
      <c r="K19" s="346"/>
      <c r="L19" s="761" t="s">
        <v>49</v>
      </c>
      <c r="M19" s="762"/>
      <c r="N19" s="525" t="str">
        <f>IF('Policy Questionnaire'!N44,"Yes","No")</f>
        <v>No</v>
      </c>
      <c r="O19" s="312" t="s">
        <v>604</v>
      </c>
      <c r="P19" s="372"/>
      <c r="R19" s="242"/>
      <c r="S19" s="231"/>
      <c r="T19" s="233" t="s">
        <v>45</v>
      </c>
      <c r="U19" s="535">
        <f>Inventory!N27</f>
        <v>0</v>
      </c>
      <c r="V19" s="536">
        <f>Inventory!P27</f>
        <v>0</v>
      </c>
      <c r="W19" s="231"/>
      <c r="X19" s="231"/>
      <c r="Y19" s="231"/>
      <c r="Z19" s="231"/>
      <c r="AA19" s="231"/>
      <c r="AB19" s="231"/>
      <c r="AC19" s="231"/>
      <c r="AD19" s="231"/>
      <c r="AE19" s="231"/>
      <c r="AF19" s="243"/>
    </row>
    <row r="20" spans="2:34" x14ac:dyDescent="0.25">
      <c r="B20" s="339"/>
      <c r="C20" s="345"/>
      <c r="D20" s="457" t="s">
        <v>51</v>
      </c>
      <c r="E20" s="310">
        <v>1</v>
      </c>
      <c r="F20" s="311"/>
      <c r="G20" s="514">
        <f>'Bus Data'!I28</f>
        <v>0</v>
      </c>
      <c r="H20" s="366"/>
      <c r="J20" s="371"/>
      <c r="K20" s="346"/>
      <c r="L20" s="487" t="s">
        <v>50</v>
      </c>
      <c r="M20" s="488"/>
      <c r="N20" s="526" t="str">
        <f>IF('Policy Questionnaire'!N50,"X","")</f>
        <v/>
      </c>
      <c r="O20" s="312" t="s">
        <v>20</v>
      </c>
      <c r="P20" s="372"/>
      <c r="R20" s="242"/>
      <c r="S20" s="231"/>
      <c r="T20" s="231"/>
      <c r="U20" s="231"/>
      <c r="V20" s="231"/>
      <c r="W20" s="231"/>
      <c r="X20" s="231"/>
      <c r="Y20" s="231"/>
      <c r="Z20" s="231"/>
      <c r="AA20" s="231"/>
      <c r="AB20" s="231"/>
      <c r="AC20" s="231"/>
      <c r="AD20" s="231"/>
      <c r="AE20" s="231"/>
      <c r="AF20" s="243"/>
    </row>
    <row r="21" spans="2:34" x14ac:dyDescent="0.25">
      <c r="B21" s="339"/>
      <c r="C21" s="345"/>
      <c r="D21" s="459"/>
      <c r="E21" s="310">
        <v>2</v>
      </c>
      <c r="F21" s="311"/>
      <c r="G21" s="514">
        <f>'Bus Data'!I29</f>
        <v>0</v>
      </c>
      <c r="H21" s="366"/>
      <c r="J21" s="371"/>
      <c r="K21" s="346"/>
      <c r="L21" s="489"/>
      <c r="M21" s="490"/>
      <c r="N21" s="526" t="str">
        <f>IF('Policy Questionnaire'!N52,"X","")</f>
        <v/>
      </c>
      <c r="O21" s="312" t="s">
        <v>21</v>
      </c>
      <c r="P21" s="372"/>
      <c r="R21" s="242"/>
      <c r="S21" s="351" t="s">
        <v>573</v>
      </c>
      <c r="T21" s="231"/>
      <c r="U21" s="231"/>
      <c r="V21" s="231"/>
      <c r="W21" s="231"/>
      <c r="X21" s="231"/>
      <c r="Y21" s="231"/>
      <c r="Z21" s="231"/>
      <c r="AA21" s="231"/>
      <c r="AB21" s="231"/>
      <c r="AC21" s="231"/>
      <c r="AD21" s="231"/>
      <c r="AE21" s="231"/>
      <c r="AF21" s="243"/>
    </row>
    <row r="22" spans="2:34" x14ac:dyDescent="0.25">
      <c r="B22" s="339"/>
      <c r="C22" s="345"/>
      <c r="D22" s="457" t="s">
        <v>310</v>
      </c>
      <c r="E22" s="310">
        <v>1</v>
      </c>
      <c r="F22" s="311"/>
      <c r="G22" s="514">
        <f>'Bus Data'!I33</f>
        <v>0</v>
      </c>
      <c r="H22" s="366"/>
      <c r="J22" s="371"/>
      <c r="K22" s="346"/>
      <c r="L22" s="489"/>
      <c r="M22" s="490"/>
      <c r="N22" s="526" t="str">
        <f>IF('Policy Questionnaire'!N54,"X","")</f>
        <v/>
      </c>
      <c r="O22" s="312" t="s">
        <v>22</v>
      </c>
      <c r="P22" s="372"/>
      <c r="R22" s="242"/>
      <c r="S22" s="231"/>
      <c r="T22" s="231"/>
      <c r="U22" s="318" t="s">
        <v>44</v>
      </c>
      <c r="V22" s="231"/>
      <c r="W22" s="231"/>
      <c r="X22" s="231"/>
      <c r="Y22" s="231"/>
      <c r="Z22" s="231"/>
      <c r="AA22" s="231"/>
      <c r="AB22" s="231"/>
      <c r="AC22" s="231"/>
      <c r="AD22" s="231"/>
      <c r="AE22" s="231"/>
      <c r="AF22" s="243"/>
    </row>
    <row r="23" spans="2:34" x14ac:dyDescent="0.25">
      <c r="B23" s="339"/>
      <c r="C23" s="345"/>
      <c r="D23" s="458"/>
      <c r="E23" s="310">
        <v>2</v>
      </c>
      <c r="F23" s="311"/>
      <c r="G23" s="514">
        <f>'Bus Data'!I34</f>
        <v>0</v>
      </c>
      <c r="H23" s="366"/>
      <c r="J23" s="371"/>
      <c r="K23" s="346"/>
      <c r="L23" s="489"/>
      <c r="M23" s="490"/>
      <c r="N23" s="526" t="str">
        <f>IF('Policy Questionnaire'!N56,"X","")</f>
        <v/>
      </c>
      <c r="O23" s="312" t="s">
        <v>23</v>
      </c>
      <c r="P23" s="372"/>
      <c r="R23" s="242"/>
      <c r="S23" s="231"/>
      <c r="T23" s="231" t="s">
        <v>45</v>
      </c>
      <c r="U23" s="535">
        <f>Inventory!N31</f>
        <v>0</v>
      </c>
      <c r="V23" s="231"/>
      <c r="W23" s="231"/>
      <c r="X23" s="231"/>
      <c r="Y23" s="231"/>
      <c r="Z23" s="231"/>
      <c r="AA23" s="231"/>
      <c r="AB23" s="231"/>
      <c r="AC23" s="231"/>
      <c r="AD23" s="231"/>
      <c r="AE23" s="231"/>
      <c r="AF23" s="243"/>
    </row>
    <row r="24" spans="2:34" x14ac:dyDescent="0.25">
      <c r="B24" s="339"/>
      <c r="C24" s="345"/>
      <c r="D24" s="458"/>
      <c r="E24" s="440">
        <v>3</v>
      </c>
      <c r="F24" s="311" t="s">
        <v>596</v>
      </c>
      <c r="G24" s="515" t="str">
        <f>'Bus Data'!K41</f>
        <v/>
      </c>
      <c r="H24" s="366"/>
      <c r="J24" s="371"/>
      <c r="K24" s="346"/>
      <c r="L24" s="489"/>
      <c r="M24" s="490"/>
      <c r="N24" s="526" t="str">
        <f>IF('Policy Questionnaire'!N58,"X","")</f>
        <v/>
      </c>
      <c r="O24" s="312" t="s">
        <v>24</v>
      </c>
      <c r="P24" s="372"/>
      <c r="R24" s="242"/>
      <c r="S24" s="231"/>
      <c r="T24" s="231" t="s">
        <v>46</v>
      </c>
      <c r="U24" s="535">
        <f>Inventory!N32</f>
        <v>0</v>
      </c>
      <c r="V24" s="231"/>
      <c r="W24" s="231"/>
      <c r="X24" s="231"/>
      <c r="Y24" s="231"/>
      <c r="Z24" s="231"/>
      <c r="AA24" s="231"/>
      <c r="AB24" s="231"/>
      <c r="AC24" s="231"/>
      <c r="AD24" s="231"/>
      <c r="AE24" s="231"/>
      <c r="AF24" s="243"/>
    </row>
    <row r="25" spans="2:34" x14ac:dyDescent="0.25">
      <c r="B25" s="339"/>
      <c r="C25" s="345"/>
      <c r="D25" s="458"/>
      <c r="E25" s="464"/>
      <c r="F25" s="311" t="s">
        <v>592</v>
      </c>
      <c r="G25" s="516" t="str">
        <f>'Bus Data'!K37</f>
        <v>Pri. System</v>
      </c>
      <c r="H25" s="366"/>
      <c r="J25" s="371"/>
      <c r="K25" s="346"/>
      <c r="L25" s="489"/>
      <c r="M25" s="490"/>
      <c r="N25" s="526" t="str">
        <f>IF('Policy Questionnaire'!N60,"X","")</f>
        <v/>
      </c>
      <c r="O25" s="312" t="s">
        <v>25</v>
      </c>
      <c r="P25" s="372"/>
      <c r="R25" s="242"/>
      <c r="S25" s="231"/>
      <c r="T25" s="231" t="s">
        <v>47</v>
      </c>
      <c r="U25" s="535">
        <f>Inventory!N33</f>
        <v>0</v>
      </c>
      <c r="V25" s="231"/>
      <c r="W25" s="231"/>
      <c r="X25" s="231"/>
      <c r="Y25" s="231"/>
      <c r="Z25" s="231"/>
      <c r="AA25" s="231"/>
      <c r="AB25" s="231"/>
      <c r="AC25" s="231"/>
      <c r="AD25" s="231"/>
      <c r="AE25" s="231"/>
      <c r="AF25" s="243"/>
    </row>
    <row r="26" spans="2:34" ht="13.8" thickBot="1" x14ac:dyDescent="0.3">
      <c r="B26" s="339"/>
      <c r="C26" s="345"/>
      <c r="D26" s="458"/>
      <c r="E26" s="464"/>
      <c r="F26" s="311" t="s">
        <v>593</v>
      </c>
      <c r="G26" s="516" t="str">
        <f>'Bus Data'!M37</f>
        <v>Sec. System</v>
      </c>
      <c r="H26" s="366"/>
      <c r="J26" s="371"/>
      <c r="K26" s="346"/>
      <c r="L26" s="489"/>
      <c r="M26" s="490"/>
      <c r="N26" s="526" t="str">
        <f>IF('Policy Questionnaire'!N62,"X","")</f>
        <v/>
      </c>
      <c r="O26" s="312" t="s">
        <v>26</v>
      </c>
      <c r="P26" s="372"/>
      <c r="R26" s="277"/>
      <c r="S26" s="364"/>
      <c r="T26" s="364"/>
      <c r="U26" s="364"/>
      <c r="V26" s="364"/>
      <c r="W26" s="364"/>
      <c r="X26" s="364"/>
      <c r="Y26" s="364"/>
      <c r="Z26" s="364"/>
      <c r="AA26" s="364"/>
      <c r="AB26" s="364"/>
      <c r="AC26" s="364"/>
      <c r="AD26" s="364"/>
      <c r="AE26" s="364"/>
      <c r="AF26" s="283"/>
    </row>
    <row r="27" spans="2:34" x14ac:dyDescent="0.25">
      <c r="B27" s="339"/>
      <c r="C27" s="345"/>
      <c r="D27" s="458"/>
      <c r="E27" s="464"/>
      <c r="F27" s="311" t="s">
        <v>408</v>
      </c>
      <c r="G27" s="515">
        <f>'Bus Data'!I38</f>
        <v>0</v>
      </c>
      <c r="H27" s="366"/>
      <c r="J27" s="371"/>
      <c r="K27" s="346"/>
      <c r="L27" s="489"/>
      <c r="M27" s="490"/>
      <c r="N27" s="526" t="str">
        <f>IF('Policy Questionnaire'!N64,"X","")</f>
        <v/>
      </c>
      <c r="O27" s="312" t="s">
        <v>27</v>
      </c>
      <c r="P27" s="372"/>
      <c r="R27" s="355"/>
      <c r="S27" s="355"/>
      <c r="T27" s="355"/>
      <c r="U27" s="355"/>
      <c r="V27" s="355"/>
      <c r="W27" s="355"/>
      <c r="X27" s="355"/>
      <c r="Y27" s="355"/>
      <c r="Z27" s="355"/>
      <c r="AA27" s="355"/>
      <c r="AB27" s="355"/>
      <c r="AC27" s="355"/>
      <c r="AD27" s="355"/>
      <c r="AE27" s="355"/>
      <c r="AF27" s="355"/>
      <c r="AG27" s="356"/>
      <c r="AH27" s="356"/>
    </row>
    <row r="28" spans="2:34" x14ac:dyDescent="0.25">
      <c r="B28" s="339"/>
      <c r="C28" s="345"/>
      <c r="D28" s="458"/>
      <c r="E28" s="464"/>
      <c r="F28" s="311" t="s">
        <v>409</v>
      </c>
      <c r="G28" s="515">
        <f>'Bus Data'!I39</f>
        <v>0</v>
      </c>
      <c r="H28" s="366"/>
      <c r="J28" s="371"/>
      <c r="K28" s="346"/>
      <c r="L28" s="489"/>
      <c r="M28" s="490"/>
      <c r="N28" s="526" t="str">
        <f>IF('Policy Questionnaire'!N66,"X","")</f>
        <v/>
      </c>
      <c r="O28" s="312" t="s">
        <v>28</v>
      </c>
      <c r="P28" s="372"/>
      <c r="R28" s="355"/>
      <c r="S28" s="355"/>
      <c r="T28" s="355"/>
      <c r="U28" s="355"/>
      <c r="V28" s="355"/>
      <c r="W28" s="355"/>
      <c r="X28" s="355"/>
      <c r="Y28" s="355"/>
      <c r="Z28" s="355"/>
      <c r="AA28" s="355"/>
      <c r="AB28" s="355"/>
      <c r="AC28" s="355"/>
      <c r="AD28" s="355"/>
      <c r="AE28" s="355"/>
      <c r="AF28" s="355"/>
      <c r="AG28" s="356"/>
      <c r="AH28" s="356"/>
    </row>
    <row r="29" spans="2:34" x14ac:dyDescent="0.25">
      <c r="B29" s="339"/>
      <c r="C29" s="345"/>
      <c r="D29" s="458"/>
      <c r="E29" s="464"/>
      <c r="F29" s="311" t="s">
        <v>410</v>
      </c>
      <c r="G29" s="515">
        <f>'Bus Data'!I40</f>
        <v>0</v>
      </c>
      <c r="H29" s="366"/>
      <c r="J29" s="371"/>
      <c r="K29" s="346"/>
      <c r="L29" s="491"/>
      <c r="M29" s="492"/>
      <c r="N29" s="526" t="str">
        <f>IF('Policy Questionnaire'!N68,"X","")</f>
        <v/>
      </c>
      <c r="O29" s="312" t="str">
        <f>IF('Policy Questionnaire'!F68&lt;&gt;"",'Policy Questionnaire'!F68,"Other Ln F")</f>
        <v>Other Ln F</v>
      </c>
      <c r="P29" s="372"/>
      <c r="R29" s="355"/>
      <c r="S29" s="355"/>
      <c r="T29" s="355"/>
      <c r="U29" s="355"/>
      <c r="V29" s="355"/>
      <c r="W29" s="355"/>
      <c r="X29" s="355"/>
      <c r="Y29" s="355"/>
      <c r="Z29" s="355"/>
      <c r="AA29" s="355"/>
      <c r="AB29" s="355"/>
      <c r="AC29" s="355"/>
      <c r="AD29" s="355"/>
      <c r="AE29" s="355"/>
      <c r="AF29" s="355"/>
      <c r="AG29" s="356"/>
      <c r="AH29" s="356"/>
    </row>
    <row r="30" spans="2:34" x14ac:dyDescent="0.25">
      <c r="B30" s="339"/>
      <c r="C30" s="345"/>
      <c r="D30" s="458"/>
      <c r="E30" s="464"/>
      <c r="F30" s="311" t="s">
        <v>411</v>
      </c>
      <c r="G30" s="515">
        <f>'Bus Data'!I41</f>
        <v>0</v>
      </c>
      <c r="H30" s="366"/>
      <c r="J30" s="371"/>
      <c r="K30" s="346"/>
      <c r="L30" s="487" t="s">
        <v>51</v>
      </c>
      <c r="M30" s="488"/>
      <c r="N30" s="523" t="str">
        <f>IF('Policy Questionnaire'!N70,"X","")</f>
        <v/>
      </c>
      <c r="O30" s="312" t="s">
        <v>29</v>
      </c>
      <c r="P30" s="372"/>
      <c r="R30" s="355"/>
      <c r="S30" s="355"/>
      <c r="T30" s="355"/>
      <c r="U30" s="355"/>
      <c r="V30" s="355"/>
      <c r="W30" s="355"/>
      <c r="X30" s="355"/>
      <c r="Y30" s="355"/>
      <c r="Z30" s="355"/>
      <c r="AA30" s="355"/>
      <c r="AB30" s="355"/>
      <c r="AC30" s="355"/>
      <c r="AD30" s="355"/>
      <c r="AE30" s="355"/>
      <c r="AF30" s="355"/>
      <c r="AG30" s="356"/>
      <c r="AH30" s="356"/>
    </row>
    <row r="31" spans="2:34" x14ac:dyDescent="0.25">
      <c r="B31" s="339"/>
      <c r="C31" s="345"/>
      <c r="D31" s="458"/>
      <c r="E31" s="439">
        <v>4</v>
      </c>
      <c r="F31" s="311"/>
      <c r="G31" s="515">
        <f>'Bus Data'!I43</f>
        <v>0</v>
      </c>
      <c r="H31" s="366"/>
      <c r="J31" s="371"/>
      <c r="K31" s="346"/>
      <c r="L31" s="489"/>
      <c r="M31" s="490"/>
      <c r="N31" s="525">
        <f>'Policy Questionnaire'!N72</f>
        <v>0</v>
      </c>
      <c r="O31" s="312" t="s">
        <v>30</v>
      </c>
      <c r="P31" s="372"/>
      <c r="R31" s="355"/>
      <c r="S31" s="355"/>
      <c r="T31" s="355"/>
      <c r="U31" s="355"/>
      <c r="V31" s="355"/>
      <c r="W31" s="355"/>
      <c r="X31" s="355"/>
      <c r="Y31" s="355"/>
      <c r="Z31" s="355"/>
      <c r="AA31" s="355"/>
      <c r="AB31" s="355"/>
      <c r="AC31" s="355"/>
      <c r="AD31" s="355"/>
      <c r="AE31" s="355"/>
      <c r="AF31" s="355"/>
      <c r="AG31" s="356"/>
      <c r="AH31" s="356"/>
    </row>
    <row r="32" spans="2:34" x14ac:dyDescent="0.25">
      <c r="B32" s="339"/>
      <c r="C32" s="345"/>
      <c r="D32" s="458"/>
      <c r="E32" s="440"/>
      <c r="F32" s="311" t="s">
        <v>592</v>
      </c>
      <c r="G32" s="516" t="str">
        <f>'Bus Data'!K44</f>
        <v>Pri. System</v>
      </c>
      <c r="H32" s="366"/>
      <c r="J32" s="371"/>
      <c r="K32" s="346"/>
      <c r="L32" s="491"/>
      <c r="M32" s="492"/>
      <c r="N32" s="525">
        <f>'Policy Questionnaire'!N74</f>
        <v>0</v>
      </c>
      <c r="O32" s="312" t="s">
        <v>31</v>
      </c>
      <c r="P32" s="372"/>
      <c r="R32" s="355"/>
      <c r="S32" s="355"/>
      <c r="T32" s="355"/>
      <c r="U32" s="355"/>
      <c r="V32" s="355"/>
      <c r="W32" s="355"/>
      <c r="X32" s="355"/>
      <c r="Y32" s="355"/>
      <c r="Z32" s="355"/>
      <c r="AA32" s="355"/>
      <c r="AB32" s="355"/>
      <c r="AC32" s="355"/>
      <c r="AD32" s="355"/>
      <c r="AE32" s="355"/>
      <c r="AF32" s="355"/>
      <c r="AG32" s="356"/>
      <c r="AH32" s="356"/>
    </row>
    <row r="33" spans="2:34" x14ac:dyDescent="0.25">
      <c r="B33" s="339"/>
      <c r="C33" s="345"/>
      <c r="D33" s="459"/>
      <c r="E33" s="441"/>
      <c r="F33" s="311" t="s">
        <v>593</v>
      </c>
      <c r="G33" s="516" t="str">
        <f>'Bus Data'!M44</f>
        <v>Sec. System</v>
      </c>
      <c r="H33" s="366"/>
      <c r="J33" s="371"/>
      <c r="K33" s="346"/>
      <c r="L33" s="487" t="s">
        <v>310</v>
      </c>
      <c r="M33" s="488"/>
      <c r="N33" s="527">
        <f>'Policy Questionnaire'!I76</f>
        <v>0</v>
      </c>
      <c r="O33" s="312" t="s">
        <v>32</v>
      </c>
      <c r="P33" s="372"/>
      <c r="R33" s="355"/>
      <c r="S33" s="355"/>
      <c r="T33" s="355"/>
      <c r="U33" s="355"/>
      <c r="V33" s="355"/>
      <c r="W33" s="355"/>
      <c r="X33" s="355"/>
      <c r="Y33" s="355"/>
      <c r="Z33" s="355"/>
      <c r="AA33" s="355"/>
      <c r="AB33" s="355"/>
      <c r="AC33" s="355"/>
      <c r="AD33" s="355"/>
      <c r="AE33" s="355"/>
      <c r="AF33" s="355"/>
      <c r="AG33" s="356"/>
      <c r="AH33" s="356"/>
    </row>
    <row r="34" spans="2:34" x14ac:dyDescent="0.25">
      <c r="B34" s="339"/>
      <c r="C34" s="345"/>
      <c r="D34" s="457" t="s">
        <v>337</v>
      </c>
      <c r="E34" s="465"/>
      <c r="F34" s="311" t="s">
        <v>596</v>
      </c>
      <c r="G34" s="515" t="str">
        <f>'Bus Data'!K49</f>
        <v/>
      </c>
      <c r="H34" s="366"/>
      <c r="J34" s="371"/>
      <c r="K34" s="346"/>
      <c r="L34" s="491"/>
      <c r="M34" s="492"/>
      <c r="N34" s="528" t="str">
        <f>IF('Policy Questionnaire'!N78,"X","")</f>
        <v/>
      </c>
      <c r="O34" s="312" t="s">
        <v>29</v>
      </c>
      <c r="P34" s="372"/>
      <c r="R34" s="355"/>
      <c r="S34" s="355"/>
      <c r="T34" s="355"/>
      <c r="U34" s="355"/>
      <c r="V34" s="355"/>
      <c r="W34" s="355"/>
      <c r="X34" s="355"/>
      <c r="Y34" s="355"/>
      <c r="Z34" s="355"/>
      <c r="AA34" s="355"/>
      <c r="AB34" s="355"/>
      <c r="AC34" s="355"/>
      <c r="AD34" s="355"/>
      <c r="AE34" s="355"/>
      <c r="AF34" s="355"/>
      <c r="AG34" s="356"/>
      <c r="AH34" s="356"/>
    </row>
    <row r="35" spans="2:34" x14ac:dyDescent="0.25">
      <c r="B35" s="339"/>
      <c r="C35" s="345"/>
      <c r="D35" s="458"/>
      <c r="E35" s="466"/>
      <c r="F35" s="311" t="s">
        <v>592</v>
      </c>
      <c r="G35" s="517" t="str">
        <f>'Bus Data'!K47</f>
        <v>Pri. System</v>
      </c>
      <c r="H35" s="366"/>
      <c r="J35" s="371"/>
      <c r="K35" s="346"/>
      <c r="L35" s="487" t="s">
        <v>337</v>
      </c>
      <c r="M35" s="488"/>
      <c r="N35" s="527">
        <f>'Policy Questionnaire'!N80</f>
        <v>0</v>
      </c>
      <c r="O35" s="312" t="s">
        <v>33</v>
      </c>
      <c r="P35" s="372"/>
      <c r="R35" s="355"/>
      <c r="S35" s="355"/>
      <c r="T35" s="355"/>
      <c r="U35" s="355"/>
      <c r="V35" s="355"/>
      <c r="W35" s="355"/>
      <c r="X35" s="355"/>
      <c r="Y35" s="355"/>
      <c r="Z35" s="355"/>
      <c r="AA35" s="355"/>
      <c r="AB35" s="355"/>
      <c r="AC35" s="355"/>
      <c r="AD35" s="355"/>
      <c r="AE35" s="355"/>
      <c r="AF35" s="355"/>
      <c r="AG35" s="356"/>
      <c r="AH35" s="356"/>
    </row>
    <row r="36" spans="2:34" x14ac:dyDescent="0.25">
      <c r="B36" s="339"/>
      <c r="C36" s="345"/>
      <c r="D36" s="458"/>
      <c r="E36" s="467"/>
      <c r="F36" s="311" t="s">
        <v>593</v>
      </c>
      <c r="G36" s="517" t="str">
        <f>'Bus Data'!M47</f>
        <v>Sec. System</v>
      </c>
      <c r="H36" s="366"/>
      <c r="J36" s="371"/>
      <c r="K36" s="346"/>
      <c r="L36" s="491"/>
      <c r="M36" s="492"/>
      <c r="N36" s="528" t="str">
        <f>IF('Policy Questionnaire'!N82,"X","")</f>
        <v/>
      </c>
      <c r="O36" s="312" t="s">
        <v>29</v>
      </c>
      <c r="P36" s="372"/>
      <c r="R36" s="355"/>
      <c r="S36" s="355"/>
      <c r="T36" s="355"/>
      <c r="U36" s="355"/>
      <c r="V36" s="355"/>
      <c r="W36" s="355"/>
      <c r="X36" s="355"/>
      <c r="Y36" s="355"/>
      <c r="Z36" s="355"/>
      <c r="AA36" s="355"/>
      <c r="AB36" s="355"/>
      <c r="AC36" s="355"/>
      <c r="AD36" s="355"/>
      <c r="AE36" s="355"/>
      <c r="AF36" s="355"/>
      <c r="AG36" s="356"/>
      <c r="AH36" s="356"/>
    </row>
    <row r="37" spans="2:34" x14ac:dyDescent="0.25">
      <c r="B37" s="339"/>
      <c r="C37" s="345"/>
      <c r="D37" s="458"/>
      <c r="E37" s="310">
        <v>1</v>
      </c>
      <c r="F37" s="311"/>
      <c r="G37" s="515">
        <f>'Bus Data'!I48</f>
        <v>0</v>
      </c>
      <c r="H37" s="366"/>
      <c r="J37" s="371"/>
      <c r="K37" s="346"/>
      <c r="L37" s="487" t="s">
        <v>513</v>
      </c>
      <c r="M37" s="488"/>
      <c r="N37" s="529">
        <f>'Policy Questionnaire'!N84</f>
        <v>0</v>
      </c>
      <c r="O37" s="312" t="s">
        <v>34</v>
      </c>
      <c r="P37" s="372"/>
      <c r="R37" s="355"/>
      <c r="S37" s="355"/>
      <c r="T37" s="355"/>
      <c r="U37" s="355"/>
      <c r="V37" s="355"/>
      <c r="W37" s="355"/>
      <c r="X37" s="355"/>
      <c r="Y37" s="355"/>
      <c r="Z37" s="355"/>
      <c r="AA37" s="355"/>
      <c r="AB37" s="355"/>
      <c r="AC37" s="355"/>
      <c r="AD37" s="355"/>
      <c r="AE37" s="355"/>
      <c r="AF37" s="355"/>
      <c r="AG37" s="356"/>
      <c r="AH37" s="356"/>
    </row>
    <row r="38" spans="2:34" x14ac:dyDescent="0.25">
      <c r="B38" s="339"/>
      <c r="C38" s="345"/>
      <c r="D38" s="459"/>
      <c r="E38" s="310">
        <v>2</v>
      </c>
      <c r="F38" s="311"/>
      <c r="G38" s="515">
        <f>'Bus Data'!I49</f>
        <v>0</v>
      </c>
      <c r="H38" s="366"/>
      <c r="J38" s="371"/>
      <c r="K38" s="346"/>
      <c r="L38" s="489"/>
      <c r="M38" s="490"/>
      <c r="N38" s="529">
        <f>'Policy Questionnaire'!N86</f>
        <v>0</v>
      </c>
      <c r="O38" s="312" t="s">
        <v>35</v>
      </c>
      <c r="P38" s="372"/>
      <c r="R38" s="355"/>
      <c r="S38" s="355"/>
      <c r="T38" s="355"/>
      <c r="U38" s="355"/>
      <c r="V38" s="355"/>
      <c r="W38" s="355"/>
      <c r="X38" s="355"/>
      <c r="Y38" s="355"/>
      <c r="Z38" s="355"/>
      <c r="AA38" s="355"/>
      <c r="AB38" s="355"/>
      <c r="AC38" s="355"/>
      <c r="AD38" s="355"/>
      <c r="AE38" s="355"/>
      <c r="AF38" s="355"/>
      <c r="AG38" s="356"/>
      <c r="AH38" s="356"/>
    </row>
    <row r="39" spans="2:34" x14ac:dyDescent="0.25">
      <c r="B39" s="339"/>
      <c r="C39" s="345"/>
      <c r="D39" s="460" t="s">
        <v>513</v>
      </c>
      <c r="E39" s="461"/>
      <c r="F39" s="462"/>
      <c r="G39" s="515">
        <f>'Bus Data'!I51</f>
        <v>0</v>
      </c>
      <c r="H39" s="366"/>
      <c r="J39" s="371"/>
      <c r="K39" s="346"/>
      <c r="L39" s="489"/>
      <c r="M39" s="490"/>
      <c r="N39" s="529">
        <f>'Policy Questionnaire'!I88</f>
        <v>0</v>
      </c>
      <c r="O39" s="312" t="s">
        <v>36</v>
      </c>
      <c r="P39" s="372"/>
      <c r="R39" s="355"/>
      <c r="S39" s="355"/>
      <c r="T39" s="355"/>
      <c r="U39" s="355"/>
      <c r="V39" s="355"/>
      <c r="W39" s="355"/>
      <c r="X39" s="355"/>
      <c r="Y39" s="355"/>
      <c r="Z39" s="355"/>
      <c r="AA39" s="355"/>
      <c r="AB39" s="355"/>
      <c r="AC39" s="355"/>
      <c r="AD39" s="355"/>
      <c r="AE39" s="355"/>
      <c r="AF39" s="355"/>
      <c r="AG39" s="356"/>
      <c r="AH39" s="356"/>
    </row>
    <row r="40" spans="2:34" x14ac:dyDescent="0.25">
      <c r="B40" s="339"/>
      <c r="C40" s="357" t="s">
        <v>365</v>
      </c>
      <c r="D40" s="436" t="s">
        <v>45</v>
      </c>
      <c r="E40" s="437"/>
      <c r="F40" s="438"/>
      <c r="G40" s="515">
        <f>'Bus Data'!I54</f>
        <v>0</v>
      </c>
      <c r="H40" s="366"/>
      <c r="J40" s="371"/>
      <c r="K40" s="346"/>
      <c r="L40" s="491"/>
      <c r="M40" s="492"/>
      <c r="N40" s="529">
        <f>'Policy Questionnaire'!I91</f>
        <v>0</v>
      </c>
      <c r="O40" s="312" t="str">
        <f>IF('Policy Questionnaire'!F91&lt;&gt;"",'Policy Questionnaire'!F91,"Other Ln J")</f>
        <v>Other Ln J</v>
      </c>
      <c r="P40" s="372"/>
      <c r="R40" s="355"/>
      <c r="S40" s="355"/>
      <c r="T40" s="355"/>
      <c r="U40" s="355"/>
      <c r="V40" s="355"/>
      <c r="W40" s="355"/>
      <c r="X40" s="355"/>
      <c r="Y40" s="355"/>
      <c r="Z40" s="355"/>
      <c r="AA40" s="355"/>
      <c r="AB40" s="355"/>
      <c r="AC40" s="355"/>
      <c r="AD40" s="355"/>
      <c r="AE40" s="355"/>
      <c r="AF40" s="355"/>
      <c r="AG40" s="356"/>
      <c r="AH40" s="356"/>
    </row>
    <row r="41" spans="2:34" x14ac:dyDescent="0.25">
      <c r="B41" s="339"/>
      <c r="C41" s="345"/>
      <c r="D41" s="436" t="s">
        <v>46</v>
      </c>
      <c r="E41" s="437"/>
      <c r="F41" s="438"/>
      <c r="G41" s="515">
        <f>'Bus Data'!I55</f>
        <v>0</v>
      </c>
      <c r="H41" s="366"/>
      <c r="J41" s="371"/>
      <c r="K41" s="346"/>
      <c r="L41" s="487" t="s">
        <v>518</v>
      </c>
      <c r="M41" s="488"/>
      <c r="N41" s="530" t="str">
        <f>IF('Policy Questionnaire'!N95,"X","")</f>
        <v/>
      </c>
      <c r="O41" s="312" t="s">
        <v>34</v>
      </c>
      <c r="P41" s="372"/>
      <c r="R41" s="355"/>
      <c r="S41" s="355"/>
      <c r="T41" s="355"/>
      <c r="U41" s="355"/>
      <c r="V41" s="355"/>
      <c r="W41" s="355"/>
      <c r="X41" s="355"/>
      <c r="Y41" s="355"/>
      <c r="Z41" s="355"/>
      <c r="AA41" s="355"/>
      <c r="AB41" s="355"/>
      <c r="AC41" s="355"/>
      <c r="AD41" s="355"/>
      <c r="AE41" s="355"/>
      <c r="AF41" s="355"/>
      <c r="AG41" s="356"/>
      <c r="AH41" s="356"/>
    </row>
    <row r="42" spans="2:34" x14ac:dyDescent="0.25">
      <c r="B42" s="339"/>
      <c r="C42" s="345"/>
      <c r="D42" s="436" t="s">
        <v>47</v>
      </c>
      <c r="E42" s="437"/>
      <c r="F42" s="438"/>
      <c r="G42" s="515">
        <f>'Bus Data'!I56</f>
        <v>0</v>
      </c>
      <c r="H42" s="366"/>
      <c r="J42" s="371"/>
      <c r="K42" s="346"/>
      <c r="L42" s="489"/>
      <c r="M42" s="490"/>
      <c r="N42" s="530" t="str">
        <f>IF('Policy Questionnaire'!N97,"X","")</f>
        <v/>
      </c>
      <c r="O42" s="312" t="s">
        <v>35</v>
      </c>
      <c r="P42" s="372"/>
      <c r="R42" s="355"/>
      <c r="S42" s="355"/>
      <c r="T42" s="355"/>
      <c r="U42" s="355"/>
      <c r="V42" s="355"/>
      <c r="W42" s="355"/>
      <c r="X42" s="355"/>
      <c r="Y42" s="355"/>
      <c r="Z42" s="355"/>
      <c r="AA42" s="355"/>
      <c r="AB42" s="355"/>
      <c r="AC42" s="355"/>
      <c r="AD42" s="355"/>
      <c r="AE42" s="355"/>
      <c r="AF42" s="355"/>
      <c r="AG42" s="356"/>
      <c r="AH42" s="356"/>
    </row>
    <row r="43" spans="2:34" x14ac:dyDescent="0.25">
      <c r="B43" s="339"/>
      <c r="C43" s="357" t="s">
        <v>366</v>
      </c>
      <c r="D43" s="457" t="s">
        <v>45</v>
      </c>
      <c r="E43" s="310"/>
      <c r="F43" s="311" t="s">
        <v>596</v>
      </c>
      <c r="G43" s="515" t="str">
        <f>'Bus Data'!K61</f>
        <v/>
      </c>
      <c r="H43" s="366"/>
      <c r="J43" s="371"/>
      <c r="K43" s="346"/>
      <c r="L43" s="489"/>
      <c r="M43" s="490"/>
      <c r="N43" s="530" t="str">
        <f>IF('Policy Questionnaire'!N99,"X","")</f>
        <v/>
      </c>
      <c r="O43" s="312" t="s">
        <v>36</v>
      </c>
      <c r="P43" s="372"/>
      <c r="R43" s="355"/>
      <c r="S43" s="355"/>
      <c r="T43" s="355"/>
      <c r="U43" s="355"/>
      <c r="V43" s="355"/>
      <c r="W43" s="355"/>
      <c r="X43" s="355"/>
      <c r="Y43" s="355"/>
      <c r="Z43" s="355"/>
      <c r="AA43" s="355"/>
      <c r="AB43" s="355"/>
      <c r="AC43" s="355"/>
      <c r="AD43" s="355"/>
      <c r="AE43" s="355"/>
      <c r="AF43" s="355"/>
      <c r="AG43" s="356"/>
      <c r="AH43" s="356"/>
    </row>
    <row r="44" spans="2:34" x14ac:dyDescent="0.25">
      <c r="B44" s="339"/>
      <c r="C44" s="357"/>
      <c r="D44" s="458"/>
      <c r="E44" s="310">
        <v>1</v>
      </c>
      <c r="F44" s="311"/>
      <c r="G44" s="515">
        <f>'Bus Data'!I60</f>
        <v>0</v>
      </c>
      <c r="H44" s="366"/>
      <c r="J44" s="371"/>
      <c r="K44" s="346"/>
      <c r="L44" s="491"/>
      <c r="M44" s="492"/>
      <c r="N44" s="530" t="str">
        <f>IF('Policy Questionnaire'!N101,"X","")</f>
        <v/>
      </c>
      <c r="O44" s="312" t="str">
        <f>IF('Policy Questionnaire'!F101&lt;&gt;"",'Policy Questionnaire'!F101,"Other Ln K")</f>
        <v>Other Ln K</v>
      </c>
      <c r="P44" s="372"/>
      <c r="R44" s="355"/>
      <c r="S44" s="355"/>
      <c r="T44" s="355"/>
      <c r="U44" s="355"/>
      <c r="V44" s="355"/>
      <c r="W44" s="355"/>
      <c r="X44" s="355"/>
      <c r="Y44" s="355"/>
      <c r="Z44" s="355"/>
      <c r="AA44" s="355"/>
      <c r="AB44" s="355"/>
      <c r="AC44" s="355"/>
      <c r="AD44" s="355"/>
      <c r="AE44" s="355"/>
      <c r="AF44" s="355"/>
      <c r="AG44" s="356"/>
      <c r="AH44" s="356"/>
    </row>
    <row r="45" spans="2:34" x14ac:dyDescent="0.25">
      <c r="B45" s="339"/>
      <c r="C45" s="345"/>
      <c r="D45" s="459"/>
      <c r="E45" s="310">
        <v>2</v>
      </c>
      <c r="F45" s="311"/>
      <c r="G45" s="515">
        <f>'Bus Data'!I61</f>
        <v>0</v>
      </c>
      <c r="H45" s="366"/>
      <c r="J45" s="371"/>
      <c r="K45" s="346"/>
      <c r="L45" s="487" t="s">
        <v>519</v>
      </c>
      <c r="M45" s="488"/>
      <c r="N45" s="526" t="str">
        <f>IF('Policy Questionnaire'!$N$106,"X","")</f>
        <v/>
      </c>
      <c r="O45" s="312" t="s">
        <v>636</v>
      </c>
      <c r="P45" s="372"/>
      <c r="R45" s="355"/>
      <c r="S45" s="355"/>
      <c r="T45" s="355"/>
      <c r="U45" s="355"/>
      <c r="V45" s="355"/>
      <c r="W45" s="355"/>
      <c r="X45" s="355"/>
      <c r="Y45" s="355"/>
      <c r="Z45" s="355"/>
      <c r="AA45" s="355"/>
      <c r="AB45" s="355"/>
      <c r="AC45" s="355"/>
      <c r="AD45" s="355"/>
      <c r="AE45" s="355"/>
      <c r="AF45" s="355"/>
      <c r="AG45" s="356"/>
      <c r="AH45" s="356"/>
    </row>
    <row r="46" spans="2:34" x14ac:dyDescent="0.25">
      <c r="B46" s="339"/>
      <c r="C46" s="345"/>
      <c r="D46" s="436" t="s">
        <v>46</v>
      </c>
      <c r="E46" s="437"/>
      <c r="F46" s="438"/>
      <c r="G46" s="515">
        <f>'Bus Data'!I62</f>
        <v>0</v>
      </c>
      <c r="H46" s="366"/>
      <c r="J46" s="371"/>
      <c r="K46" s="346"/>
      <c r="L46" s="491"/>
      <c r="M46" s="492"/>
      <c r="N46" s="526" t="str">
        <f>IF('Policy Questionnaire'!$N$108,"X","")</f>
        <v/>
      </c>
      <c r="O46" s="312" t="s">
        <v>13</v>
      </c>
      <c r="P46" s="372"/>
      <c r="R46" s="355"/>
      <c r="S46" s="355"/>
      <c r="T46" s="355"/>
      <c r="U46" s="355"/>
      <c r="V46" s="355"/>
      <c r="W46" s="355"/>
      <c r="X46" s="355"/>
      <c r="Y46" s="355"/>
      <c r="Z46" s="355"/>
      <c r="AA46" s="355"/>
      <c r="AB46" s="355"/>
      <c r="AC46" s="355"/>
      <c r="AD46" s="355"/>
      <c r="AE46" s="355"/>
      <c r="AF46" s="355"/>
      <c r="AG46" s="356"/>
      <c r="AH46" s="356"/>
    </row>
    <row r="47" spans="2:34" x14ac:dyDescent="0.25">
      <c r="B47" s="339"/>
      <c r="C47" s="345"/>
      <c r="D47" s="436" t="s">
        <v>47</v>
      </c>
      <c r="E47" s="437"/>
      <c r="F47" s="438"/>
      <c r="G47" s="515">
        <f>'Bus Data'!I63</f>
        <v>0</v>
      </c>
      <c r="H47" s="366"/>
      <c r="J47" s="371"/>
      <c r="K47" s="346"/>
      <c r="L47" s="487" t="s">
        <v>522</v>
      </c>
      <c r="M47" s="488"/>
      <c r="N47" s="526" t="str">
        <f>IF('Policy Questionnaire'!$N$110,"Annual ","")&amp;IF('Policy Questionnaire'!$N$112,"Semi-Annual ","")&amp;IF('Policy Questionnaire'!$N$114,"Never ","")&amp;IF('Policy Questionnaire'!$N$116,"Other M","")</f>
        <v/>
      </c>
      <c r="O47" s="312" t="s">
        <v>662</v>
      </c>
      <c r="P47" s="372"/>
      <c r="R47" s="355"/>
      <c r="S47" s="355"/>
      <c r="T47" s="355"/>
      <c r="U47" s="355"/>
      <c r="V47" s="355"/>
      <c r="W47" s="355"/>
      <c r="X47" s="355"/>
      <c r="Y47" s="355"/>
      <c r="Z47" s="355"/>
      <c r="AA47" s="355"/>
      <c r="AB47" s="355"/>
      <c r="AC47" s="355"/>
      <c r="AD47" s="355"/>
      <c r="AE47" s="355"/>
      <c r="AF47" s="355"/>
      <c r="AG47" s="356"/>
      <c r="AH47" s="356"/>
    </row>
    <row r="48" spans="2:34" x14ac:dyDescent="0.25">
      <c r="B48" s="339"/>
      <c r="C48" s="345"/>
      <c r="D48" s="436" t="s">
        <v>48</v>
      </c>
      <c r="E48" s="437"/>
      <c r="F48" s="438"/>
      <c r="G48" s="515">
        <f>'Bus Data'!I64</f>
        <v>0</v>
      </c>
      <c r="H48" s="366"/>
      <c r="J48" s="371"/>
      <c r="K48" s="346"/>
      <c r="L48" s="487" t="s">
        <v>523</v>
      </c>
      <c r="M48" s="488"/>
      <c r="N48" s="526" t="str">
        <f>IF('Policy Questionnaire'!$N$120,"X","")</f>
        <v/>
      </c>
      <c r="O48" s="312" t="s">
        <v>605</v>
      </c>
      <c r="P48" s="372"/>
      <c r="R48" s="355"/>
      <c r="S48" s="355"/>
      <c r="T48" s="355"/>
      <c r="U48" s="355"/>
      <c r="V48" s="355"/>
      <c r="W48" s="355"/>
      <c r="X48" s="355"/>
      <c r="Y48" s="355"/>
      <c r="Z48" s="355"/>
      <c r="AA48" s="355"/>
      <c r="AB48" s="355"/>
      <c r="AC48" s="355"/>
      <c r="AD48" s="355"/>
      <c r="AE48" s="355"/>
      <c r="AF48" s="355"/>
      <c r="AG48" s="356"/>
      <c r="AH48" s="356"/>
    </row>
    <row r="49" spans="2:34" ht="13.8" thickBot="1" x14ac:dyDescent="0.3">
      <c r="B49" s="339"/>
      <c r="C49" s="345"/>
      <c r="D49" s="463" t="s">
        <v>49</v>
      </c>
      <c r="E49" s="477"/>
      <c r="F49" s="478"/>
      <c r="G49" s="518">
        <f>'Bus Data'!I65</f>
        <v>0</v>
      </c>
      <c r="H49" s="366"/>
      <c r="J49" s="371"/>
      <c r="K49" s="346"/>
      <c r="L49" s="489"/>
      <c r="M49" s="490"/>
      <c r="N49" s="526" t="str">
        <f>IF('Policy Questionnaire'!$N$122,"X","")</f>
        <v/>
      </c>
      <c r="O49" s="312" t="s">
        <v>606</v>
      </c>
      <c r="P49" s="372"/>
      <c r="R49" s="355"/>
      <c r="S49" s="355"/>
      <c r="T49" s="355"/>
      <c r="U49" s="355"/>
      <c r="V49" s="355"/>
      <c r="W49" s="355"/>
      <c r="X49" s="355"/>
      <c r="Y49" s="355"/>
      <c r="Z49" s="355"/>
      <c r="AA49" s="355"/>
      <c r="AB49" s="355"/>
      <c r="AC49" s="355"/>
      <c r="AD49" s="355"/>
      <c r="AE49" s="355"/>
      <c r="AF49" s="355"/>
      <c r="AG49" s="356"/>
      <c r="AH49" s="356"/>
    </row>
    <row r="50" spans="2:34" x14ac:dyDescent="0.25">
      <c r="B50" s="479"/>
      <c r="C50" s="480" t="s">
        <v>660</v>
      </c>
      <c r="D50" s="746" t="s">
        <v>45</v>
      </c>
      <c r="E50" s="747"/>
      <c r="F50" s="748"/>
      <c r="G50" s="519">
        <f>'Local Expenditures'!$N$9</f>
        <v>0</v>
      </c>
      <c r="H50" s="481"/>
      <c r="J50" s="371"/>
      <c r="K50" s="346"/>
      <c r="L50" s="489"/>
      <c r="M50" s="490"/>
      <c r="N50" s="526" t="str">
        <f>IF('Policy Questionnaire'!$N$124,"X","")</f>
        <v/>
      </c>
      <c r="O50" s="312" t="s">
        <v>607</v>
      </c>
      <c r="P50" s="372"/>
      <c r="R50" s="355"/>
      <c r="S50" s="355"/>
      <c r="T50" s="355"/>
      <c r="U50" s="355"/>
      <c r="V50" s="355"/>
      <c r="W50" s="355"/>
      <c r="X50" s="355"/>
      <c r="Y50" s="355"/>
      <c r="Z50" s="355"/>
      <c r="AA50" s="355"/>
      <c r="AB50" s="355"/>
      <c r="AC50" s="355"/>
      <c r="AD50" s="355"/>
      <c r="AE50" s="355"/>
      <c r="AF50" s="355"/>
      <c r="AG50" s="356"/>
      <c r="AH50" s="356"/>
    </row>
    <row r="51" spans="2:34" x14ac:dyDescent="0.25">
      <c r="B51" s="482"/>
      <c r="C51" s="359" t="s">
        <v>661</v>
      </c>
      <c r="D51" s="749" t="s">
        <v>46</v>
      </c>
      <c r="E51" s="750"/>
      <c r="F51" s="751"/>
      <c r="G51" s="520">
        <f>'Local Expenditures'!$N$11</f>
        <v>0</v>
      </c>
      <c r="H51" s="483"/>
      <c r="J51" s="371"/>
      <c r="K51" s="346"/>
      <c r="L51" s="489"/>
      <c r="M51" s="490"/>
      <c r="N51" s="526" t="str">
        <f>IF('Policy Questionnaire'!$N$126,"X","")</f>
        <v/>
      </c>
      <c r="O51" s="312" t="s">
        <v>608</v>
      </c>
      <c r="P51" s="372"/>
      <c r="R51" s="355"/>
      <c r="S51" s="355"/>
      <c r="T51" s="355"/>
      <c r="U51" s="355"/>
      <c r="V51" s="355"/>
      <c r="W51" s="355"/>
      <c r="X51" s="355"/>
      <c r="Y51" s="355"/>
      <c r="Z51" s="355"/>
      <c r="AA51" s="355"/>
      <c r="AB51" s="355"/>
      <c r="AC51" s="355"/>
      <c r="AD51" s="355"/>
      <c r="AE51" s="355"/>
      <c r="AF51" s="355"/>
      <c r="AG51" s="356"/>
      <c r="AH51" s="356"/>
    </row>
    <row r="52" spans="2:34" x14ac:dyDescent="0.25">
      <c r="B52" s="482"/>
      <c r="C52" s="358"/>
      <c r="D52" s="468" t="s">
        <v>47</v>
      </c>
      <c r="E52" s="308">
        <v>2</v>
      </c>
      <c r="F52" s="309"/>
      <c r="G52" s="520">
        <f>'Local Expenditures'!$N$17</f>
        <v>0</v>
      </c>
      <c r="H52" s="483"/>
      <c r="J52" s="371"/>
      <c r="K52" s="346"/>
      <c r="L52" s="489"/>
      <c r="M52" s="490"/>
      <c r="N52" s="526" t="str">
        <f>IF('Policy Questionnaire'!$N$128,"X","")</f>
        <v/>
      </c>
      <c r="O52" s="312" t="s">
        <v>609</v>
      </c>
      <c r="P52" s="372"/>
      <c r="R52" s="355"/>
      <c r="S52" s="355"/>
      <c r="T52" s="355"/>
      <c r="U52" s="355"/>
      <c r="V52" s="355"/>
      <c r="W52" s="355"/>
      <c r="X52" s="355"/>
      <c r="Y52" s="355"/>
      <c r="Z52" s="355"/>
      <c r="AA52" s="355"/>
      <c r="AB52" s="355"/>
      <c r="AC52" s="355"/>
      <c r="AD52" s="355"/>
      <c r="AE52" s="355"/>
      <c r="AF52" s="355"/>
      <c r="AG52" s="356"/>
      <c r="AH52" s="356"/>
    </row>
    <row r="53" spans="2:34" x14ac:dyDescent="0.25">
      <c r="B53" s="482"/>
      <c r="C53" s="358"/>
      <c r="D53" s="469"/>
      <c r="E53" s="308"/>
      <c r="F53" s="309" t="s">
        <v>596</v>
      </c>
      <c r="G53" s="521" t="str">
        <f>'Local Expenditures'!$P$19</f>
        <v/>
      </c>
      <c r="H53" s="483"/>
      <c r="J53" s="371"/>
      <c r="K53" s="346"/>
      <c r="L53" s="489"/>
      <c r="M53" s="490"/>
      <c r="N53" s="526" t="str">
        <f>IF('Policy Questionnaire'!$N$130,"X","")</f>
        <v/>
      </c>
      <c r="O53" s="312" t="s">
        <v>610</v>
      </c>
      <c r="P53" s="372"/>
      <c r="R53" s="355"/>
      <c r="S53" s="355"/>
      <c r="T53" s="355"/>
      <c r="U53" s="355"/>
      <c r="V53" s="355"/>
      <c r="W53" s="355"/>
      <c r="X53" s="355"/>
      <c r="Y53" s="355"/>
      <c r="Z53" s="355"/>
      <c r="AA53" s="355"/>
      <c r="AB53" s="355"/>
      <c r="AC53" s="355"/>
      <c r="AD53" s="355"/>
      <c r="AE53" s="355"/>
      <c r="AF53" s="355"/>
      <c r="AG53" s="356"/>
      <c r="AH53" s="356"/>
    </row>
    <row r="54" spans="2:34" x14ac:dyDescent="0.25">
      <c r="B54" s="482"/>
      <c r="C54" s="358"/>
      <c r="D54" s="740" t="s">
        <v>48</v>
      </c>
      <c r="E54" s="471">
        <v>1</v>
      </c>
      <c r="F54" s="309" t="s">
        <v>408</v>
      </c>
      <c r="G54" s="520">
        <f>'Local Expenditures'!$J$23</f>
        <v>0</v>
      </c>
      <c r="H54" s="483"/>
      <c r="J54" s="371"/>
      <c r="K54" s="346"/>
      <c r="L54" s="489"/>
      <c r="M54" s="490"/>
      <c r="N54" s="526" t="str">
        <f>IF('Policy Questionnaire'!$N$132,"X","")</f>
        <v/>
      </c>
      <c r="O54" s="312" t="s">
        <v>611</v>
      </c>
      <c r="P54" s="372"/>
      <c r="R54" s="355"/>
      <c r="S54" s="355"/>
      <c r="T54" s="355"/>
      <c r="U54" s="355"/>
      <c r="V54" s="355"/>
      <c r="W54" s="355"/>
      <c r="X54" s="355"/>
      <c r="Y54" s="355"/>
      <c r="Z54" s="355"/>
      <c r="AA54" s="355"/>
      <c r="AB54" s="355"/>
      <c r="AC54" s="355"/>
      <c r="AD54" s="355"/>
      <c r="AE54" s="355"/>
      <c r="AF54" s="355"/>
      <c r="AG54" s="356"/>
      <c r="AH54" s="356"/>
    </row>
    <row r="55" spans="2:34" x14ac:dyDescent="0.25">
      <c r="B55" s="482"/>
      <c r="C55" s="358"/>
      <c r="D55" s="741"/>
      <c r="E55" s="472"/>
      <c r="F55" s="309" t="s">
        <v>409</v>
      </c>
      <c r="G55" s="520">
        <f>'Local Expenditures'!$L$23</f>
        <v>0</v>
      </c>
      <c r="H55" s="483"/>
      <c r="J55" s="371"/>
      <c r="K55" s="346"/>
      <c r="L55" s="489"/>
      <c r="M55" s="490"/>
      <c r="N55" s="526" t="str">
        <f>IF('Policy Questionnaire'!$N$134,"X","")</f>
        <v/>
      </c>
      <c r="O55" s="312" t="s">
        <v>612</v>
      </c>
      <c r="P55" s="372"/>
      <c r="R55" s="355"/>
      <c r="S55" s="355"/>
      <c r="T55" s="355"/>
      <c r="U55" s="355"/>
      <c r="V55" s="355"/>
      <c r="W55" s="355"/>
      <c r="X55" s="355"/>
      <c r="Y55" s="355"/>
      <c r="Z55" s="355"/>
      <c r="AA55" s="355"/>
      <c r="AB55" s="355"/>
      <c r="AC55" s="355"/>
      <c r="AD55" s="355"/>
      <c r="AE55" s="355"/>
      <c r="AF55" s="355"/>
      <c r="AG55" s="356"/>
      <c r="AH55" s="356"/>
    </row>
    <row r="56" spans="2:34" x14ac:dyDescent="0.25">
      <c r="B56" s="482"/>
      <c r="C56" s="358"/>
      <c r="D56" s="741"/>
      <c r="E56" s="473"/>
      <c r="F56" s="309" t="s">
        <v>410</v>
      </c>
      <c r="G56" s="520">
        <f>'Local Expenditures'!$N$23</f>
        <v>0</v>
      </c>
      <c r="H56" s="483"/>
      <c r="J56" s="371"/>
      <c r="K56" s="346"/>
      <c r="L56" s="489"/>
      <c r="M56" s="490"/>
      <c r="N56" s="526" t="str">
        <f>IF('Policy Questionnaire'!$N$136,"X","")</f>
        <v/>
      </c>
      <c r="O56" s="312" t="s">
        <v>613</v>
      </c>
      <c r="P56" s="372"/>
      <c r="R56" s="355"/>
      <c r="S56" s="355"/>
      <c r="T56" s="355"/>
      <c r="U56" s="355"/>
      <c r="V56" s="355"/>
      <c r="W56" s="355"/>
      <c r="X56" s="355"/>
      <c r="Y56" s="355"/>
      <c r="Z56" s="355"/>
      <c r="AA56" s="355"/>
      <c r="AB56" s="355"/>
      <c r="AC56" s="355"/>
      <c r="AD56" s="355"/>
      <c r="AE56" s="355"/>
      <c r="AF56" s="355"/>
      <c r="AG56" s="356"/>
      <c r="AH56" s="356"/>
    </row>
    <row r="57" spans="2:34" x14ac:dyDescent="0.25">
      <c r="B57" s="482"/>
      <c r="C57" s="358"/>
      <c r="D57" s="741"/>
      <c r="E57" s="471">
        <v>2</v>
      </c>
      <c r="F57" s="309" t="s">
        <v>408</v>
      </c>
      <c r="G57" s="520">
        <f>'Local Expenditures'!$J$24</f>
        <v>0</v>
      </c>
      <c r="H57" s="483"/>
      <c r="J57" s="371"/>
      <c r="K57" s="346"/>
      <c r="L57" s="489"/>
      <c r="M57" s="490"/>
      <c r="N57" s="526" t="str">
        <f>IF('Policy Questionnaire'!$N$138,"X","")</f>
        <v/>
      </c>
      <c r="O57" s="312" t="s">
        <v>614</v>
      </c>
      <c r="P57" s="372"/>
      <c r="R57" s="355"/>
      <c r="S57" s="355"/>
      <c r="T57" s="355"/>
      <c r="U57" s="355"/>
      <c r="V57" s="355"/>
      <c r="W57" s="355"/>
      <c r="X57" s="355"/>
      <c r="Y57" s="355"/>
      <c r="Z57" s="355"/>
      <c r="AA57" s="355"/>
      <c r="AB57" s="355"/>
      <c r="AC57" s="355"/>
      <c r="AD57" s="355"/>
      <c r="AE57" s="355"/>
      <c r="AF57" s="355"/>
      <c r="AG57" s="356"/>
      <c r="AH57" s="356"/>
    </row>
    <row r="58" spans="2:34" x14ac:dyDescent="0.25">
      <c r="B58" s="482"/>
      <c r="C58" s="358"/>
      <c r="D58" s="741"/>
      <c r="E58" s="472"/>
      <c r="F58" s="309" t="s">
        <v>409</v>
      </c>
      <c r="G58" s="520">
        <f>'Local Expenditures'!$L$24</f>
        <v>0</v>
      </c>
      <c r="H58" s="483"/>
      <c r="J58" s="371"/>
      <c r="K58" s="346"/>
      <c r="L58" s="491"/>
      <c r="M58" s="492"/>
      <c r="N58" s="526" t="str">
        <f>IF('Policy Questionnaire'!$N$140,"X","")</f>
        <v/>
      </c>
      <c r="O58" s="312" t="str">
        <f>IF('Policy Questionnaire'!$F$140&lt;&gt;"",'Policy Questionnaire'!$F$140,"Other Ln N")</f>
        <v>Other Ln N</v>
      </c>
      <c r="P58" s="372"/>
      <c r="R58" s="355"/>
      <c r="S58" s="355"/>
      <c r="T58" s="355"/>
      <c r="U58" s="355"/>
      <c r="V58" s="355"/>
      <c r="W58" s="355"/>
      <c r="X58" s="355"/>
      <c r="Y58" s="355"/>
      <c r="Z58" s="355"/>
      <c r="AA58" s="355"/>
      <c r="AB58" s="355"/>
      <c r="AC58" s="355"/>
      <c r="AD58" s="355"/>
      <c r="AE58" s="355"/>
      <c r="AF58" s="355"/>
      <c r="AG58" s="356"/>
      <c r="AH58" s="356"/>
    </row>
    <row r="59" spans="2:34" x14ac:dyDescent="0.25">
      <c r="B59" s="482"/>
      <c r="C59" s="358"/>
      <c r="D59" s="741"/>
      <c r="E59" s="473"/>
      <c r="F59" s="309" t="s">
        <v>410</v>
      </c>
      <c r="G59" s="520">
        <f>'Local Expenditures'!$N$24</f>
        <v>0</v>
      </c>
      <c r="H59" s="483"/>
      <c r="J59" s="371"/>
      <c r="K59" s="346"/>
      <c r="L59" s="487" t="s">
        <v>525</v>
      </c>
      <c r="M59" s="488"/>
      <c r="N59" s="526" t="str">
        <f>IF('Policy Questionnaire'!$N$142,"Annual ","")&amp;IF('Policy Questionnaire'!$N$144,"Semi-Annual ","")&amp;IF('Policy Questionnaire'!$N$146,"Never ","")&amp;IF('Policy Questionnaire'!$F$148&lt;&gt;"",'Policy Questionnaire'!$F$148,"Other Ln O")</f>
        <v>Other Ln O</v>
      </c>
      <c r="O59" s="312" t="s">
        <v>651</v>
      </c>
      <c r="P59" s="372"/>
      <c r="R59" s="355"/>
      <c r="S59" s="355"/>
      <c r="T59" s="355"/>
      <c r="U59" s="355"/>
      <c r="V59" s="355"/>
      <c r="W59" s="355"/>
      <c r="X59" s="355"/>
      <c r="Y59" s="355"/>
      <c r="Z59" s="355"/>
      <c r="AA59" s="355"/>
      <c r="AB59" s="355"/>
      <c r="AC59" s="355"/>
      <c r="AD59" s="355"/>
      <c r="AE59" s="355"/>
      <c r="AF59" s="355"/>
      <c r="AG59" s="356"/>
      <c r="AH59" s="356"/>
    </row>
    <row r="60" spans="2:34" x14ac:dyDescent="0.25">
      <c r="B60" s="482"/>
      <c r="C60" s="358"/>
      <c r="D60" s="741"/>
      <c r="E60" s="471">
        <v>3</v>
      </c>
      <c r="F60" s="309" t="s">
        <v>408</v>
      </c>
      <c r="G60" s="520">
        <f>'Local Expenditures'!$J$25</f>
        <v>0</v>
      </c>
      <c r="H60" s="483"/>
      <c r="J60" s="371"/>
      <c r="K60" s="346"/>
      <c r="L60" s="487" t="s">
        <v>526</v>
      </c>
      <c r="M60" s="510"/>
      <c r="N60" s="524">
        <f>'Policy Questionnaire'!$N$150</f>
        <v>0</v>
      </c>
      <c r="O60" s="312" t="s">
        <v>326</v>
      </c>
      <c r="P60" s="372"/>
      <c r="R60" s="355"/>
      <c r="S60" s="355"/>
      <c r="T60" s="355"/>
      <c r="U60" s="355"/>
      <c r="V60" s="355"/>
      <c r="W60" s="355"/>
      <c r="X60" s="355"/>
      <c r="Y60" s="355"/>
      <c r="Z60" s="355"/>
      <c r="AA60" s="355"/>
      <c r="AB60" s="355"/>
      <c r="AC60" s="355"/>
      <c r="AD60" s="355"/>
      <c r="AE60" s="355"/>
      <c r="AF60" s="355"/>
      <c r="AG60" s="356"/>
      <c r="AH60" s="356"/>
    </row>
    <row r="61" spans="2:34" x14ac:dyDescent="0.25">
      <c r="B61" s="482"/>
      <c r="C61" s="358"/>
      <c r="D61" s="741"/>
      <c r="E61" s="472"/>
      <c r="F61" s="309" t="s">
        <v>409</v>
      </c>
      <c r="G61" s="520">
        <f>'Local Expenditures'!$L$25</f>
        <v>0</v>
      </c>
      <c r="H61" s="483"/>
      <c r="J61" s="371"/>
      <c r="K61" s="346"/>
      <c r="L61" s="494" t="s">
        <v>528</v>
      </c>
      <c r="M61" s="493" t="s">
        <v>408</v>
      </c>
      <c r="N61" s="524">
        <f>'Policy Questionnaire'!$N$153</f>
        <v>0</v>
      </c>
      <c r="O61" s="313" t="s">
        <v>630</v>
      </c>
      <c r="P61" s="372"/>
      <c r="R61" s="355"/>
      <c r="S61" s="355"/>
      <c r="T61" s="355"/>
      <c r="U61" s="355"/>
      <c r="V61" s="355"/>
      <c r="W61" s="355"/>
      <c r="X61" s="355"/>
      <c r="Y61" s="355"/>
      <c r="Z61" s="355"/>
      <c r="AA61" s="355"/>
      <c r="AB61" s="355"/>
      <c r="AC61" s="355"/>
      <c r="AD61" s="355"/>
      <c r="AE61" s="355"/>
      <c r="AF61" s="355"/>
      <c r="AG61" s="356"/>
      <c r="AH61" s="356"/>
    </row>
    <row r="62" spans="2:34" x14ac:dyDescent="0.25">
      <c r="B62" s="482"/>
      <c r="C62" s="358"/>
      <c r="D62" s="741"/>
      <c r="E62" s="473"/>
      <c r="F62" s="309" t="s">
        <v>410</v>
      </c>
      <c r="G62" s="521">
        <f>'Local Expenditures'!$N$25</f>
        <v>0</v>
      </c>
      <c r="H62" s="483"/>
      <c r="J62" s="371"/>
      <c r="K62" s="346"/>
      <c r="L62" s="495"/>
      <c r="M62" s="493" t="s">
        <v>409</v>
      </c>
      <c r="N62" s="524">
        <f>'Policy Questionnaire'!$N$155</f>
        <v>0</v>
      </c>
      <c r="O62" s="313" t="s">
        <v>631</v>
      </c>
      <c r="P62" s="372"/>
      <c r="R62" s="355"/>
      <c r="S62" s="355"/>
      <c r="T62" s="355"/>
      <c r="U62" s="355"/>
      <c r="V62" s="355"/>
      <c r="W62" s="355"/>
      <c r="X62" s="355"/>
      <c r="Y62" s="355"/>
      <c r="Z62" s="355"/>
      <c r="AA62" s="355"/>
      <c r="AB62" s="355"/>
      <c r="AC62" s="355"/>
      <c r="AD62" s="355"/>
      <c r="AE62" s="355"/>
      <c r="AF62" s="355"/>
      <c r="AG62" s="356"/>
      <c r="AH62" s="356"/>
    </row>
    <row r="63" spans="2:34" x14ac:dyDescent="0.25">
      <c r="B63" s="482"/>
      <c r="C63" s="358"/>
      <c r="D63" s="741"/>
      <c r="E63" s="743"/>
      <c r="F63" s="309" t="s">
        <v>596</v>
      </c>
      <c r="G63" s="521" t="str">
        <f>'Local Expenditures'!$J$26</f>
        <v/>
      </c>
      <c r="H63" s="483"/>
      <c r="J63" s="371"/>
      <c r="K63" s="346"/>
      <c r="L63" s="495"/>
      <c r="M63" s="493" t="s">
        <v>410</v>
      </c>
      <c r="N63" s="524">
        <f>'Policy Questionnaire'!$N$157</f>
        <v>0</v>
      </c>
      <c r="O63" s="313" t="s">
        <v>632</v>
      </c>
      <c r="P63" s="372"/>
      <c r="R63" s="355"/>
      <c r="S63" s="355"/>
      <c r="T63" s="355"/>
      <c r="U63" s="355"/>
      <c r="V63" s="355"/>
      <c r="W63" s="355"/>
      <c r="X63" s="355"/>
      <c r="Y63" s="355"/>
      <c r="Z63" s="355"/>
      <c r="AA63" s="355"/>
      <c r="AB63" s="355"/>
      <c r="AC63" s="355"/>
      <c r="AD63" s="355"/>
      <c r="AE63" s="355"/>
      <c r="AF63" s="355"/>
      <c r="AG63" s="356"/>
      <c r="AH63" s="356"/>
    </row>
    <row r="64" spans="2:34" x14ac:dyDescent="0.25">
      <c r="B64" s="482"/>
      <c r="C64" s="358"/>
      <c r="D64" s="741"/>
      <c r="E64" s="744"/>
      <c r="F64" s="309" t="s">
        <v>596</v>
      </c>
      <c r="G64" s="521" t="str">
        <f>'Local Expenditures'!$L$26</f>
        <v/>
      </c>
      <c r="H64" s="483"/>
      <c r="J64" s="371"/>
      <c r="K64" s="346"/>
      <c r="L64" s="495"/>
      <c r="M64" s="493" t="s">
        <v>411</v>
      </c>
      <c r="N64" s="524">
        <f>'Policy Questionnaire'!$N$159</f>
        <v>0</v>
      </c>
      <c r="O64" s="313" t="s">
        <v>633</v>
      </c>
      <c r="P64" s="372"/>
      <c r="R64" s="355"/>
      <c r="S64" s="355"/>
      <c r="T64" s="355"/>
      <c r="U64" s="355"/>
      <c r="V64" s="355"/>
      <c r="W64" s="355"/>
      <c r="X64" s="355"/>
      <c r="Y64" s="355"/>
      <c r="Z64" s="355"/>
      <c r="AA64" s="355"/>
      <c r="AB64" s="355"/>
      <c r="AC64" s="355"/>
      <c r="AD64" s="355"/>
      <c r="AE64" s="355"/>
      <c r="AF64" s="355"/>
      <c r="AG64" s="356"/>
      <c r="AH64" s="356"/>
    </row>
    <row r="65" spans="2:34" x14ac:dyDescent="0.25">
      <c r="B65" s="482"/>
      <c r="C65" s="358"/>
      <c r="D65" s="742"/>
      <c r="E65" s="745"/>
      <c r="F65" s="309" t="s">
        <v>596</v>
      </c>
      <c r="G65" s="521" t="str">
        <f>'Local Expenditures'!$N$26</f>
        <v/>
      </c>
      <c r="H65" s="483"/>
      <c r="J65" s="371"/>
      <c r="K65" s="346"/>
      <c r="L65" s="495"/>
      <c r="M65" s="493" t="s">
        <v>616</v>
      </c>
      <c r="N65" s="523" t="str">
        <f>IF('Policy Questionnaire'!$N$161,"Yes","")</f>
        <v/>
      </c>
      <c r="O65" s="313" t="s">
        <v>634</v>
      </c>
      <c r="P65" s="372"/>
      <c r="R65" s="355"/>
      <c r="S65" s="355"/>
      <c r="T65" s="355"/>
      <c r="U65" s="355"/>
      <c r="V65" s="355"/>
      <c r="W65" s="355"/>
      <c r="X65" s="355"/>
      <c r="Y65" s="355"/>
      <c r="Z65" s="355"/>
      <c r="AA65" s="355"/>
      <c r="AB65" s="355"/>
      <c r="AC65" s="355"/>
      <c r="AD65" s="355"/>
      <c r="AE65" s="355"/>
      <c r="AF65" s="355"/>
      <c r="AG65" s="356"/>
      <c r="AH65" s="356"/>
    </row>
    <row r="66" spans="2:34" x14ac:dyDescent="0.25">
      <c r="B66" s="482"/>
      <c r="C66" s="359" t="s">
        <v>431</v>
      </c>
      <c r="D66" s="468" t="s">
        <v>45</v>
      </c>
      <c r="E66" s="308">
        <v>1</v>
      </c>
      <c r="F66" s="309"/>
      <c r="G66" s="522">
        <f>'Local Expenditures'!$N$30</f>
        <v>0</v>
      </c>
      <c r="H66" s="483"/>
      <c r="J66" s="371"/>
      <c r="K66" s="346"/>
      <c r="L66" s="495"/>
      <c r="M66" s="497" t="s">
        <v>617</v>
      </c>
      <c r="N66" s="523" t="str">
        <f>IF('Policy Questionnaire'!$N$165,"Yes","")</f>
        <v/>
      </c>
      <c r="O66" s="313" t="s">
        <v>635</v>
      </c>
      <c r="P66" s="372"/>
      <c r="R66" s="355"/>
      <c r="S66" s="355"/>
      <c r="T66" s="355"/>
      <c r="U66" s="355"/>
      <c r="V66" s="355"/>
      <c r="W66" s="355"/>
      <c r="X66" s="355"/>
      <c r="Y66" s="355"/>
      <c r="Z66" s="355"/>
      <c r="AA66" s="355"/>
      <c r="AB66" s="355"/>
      <c r="AC66" s="355"/>
      <c r="AD66" s="355"/>
      <c r="AE66" s="355"/>
      <c r="AF66" s="355"/>
      <c r="AG66" s="356"/>
      <c r="AH66" s="356"/>
    </row>
    <row r="67" spans="2:34" x14ac:dyDescent="0.25">
      <c r="B67" s="482"/>
      <c r="C67" s="358"/>
      <c r="D67" s="470"/>
      <c r="E67" s="308">
        <v>2</v>
      </c>
      <c r="F67" s="309"/>
      <c r="G67" s="522">
        <f>'Local Expenditures'!$N$31</f>
        <v>0</v>
      </c>
      <c r="H67" s="483"/>
      <c r="J67" s="371"/>
      <c r="K67" s="346"/>
      <c r="L67" s="496"/>
      <c r="M67" s="498" t="s">
        <v>618</v>
      </c>
      <c r="N67" s="531" t="str">
        <f>IF('Policy Questionnaire'!$N$169,"Daily ","")&amp;IF('Policy Questionnaire'!$N$171,"Weekly ","")&amp;IF('Policy Questionnaire'!$N$173,"Monthly ","")&amp;IF('Policy Questionnaire'!$N$175,"A few times per semester ","")&amp;IF('Policy Questionnaire'!$N$177,"Twice a year ","")&amp;IF('Policy Questionnaire'!$N$179,"Once a year ","")</f>
        <v/>
      </c>
      <c r="O67" s="314" t="s">
        <v>663</v>
      </c>
      <c r="P67" s="372"/>
      <c r="R67" s="355"/>
      <c r="S67" s="355"/>
      <c r="T67" s="355"/>
      <c r="U67" s="355"/>
      <c r="V67" s="355"/>
      <c r="W67" s="355"/>
      <c r="X67" s="355"/>
      <c r="Y67" s="355"/>
      <c r="Z67" s="355"/>
      <c r="AA67" s="355"/>
      <c r="AB67" s="355"/>
      <c r="AC67" s="355"/>
      <c r="AD67" s="355"/>
      <c r="AE67" s="355"/>
      <c r="AF67" s="355"/>
      <c r="AG67" s="356"/>
      <c r="AH67" s="356"/>
    </row>
    <row r="68" spans="2:34" x14ac:dyDescent="0.25">
      <c r="B68" s="482"/>
      <c r="C68" s="358"/>
      <c r="D68" s="468" t="s">
        <v>46</v>
      </c>
      <c r="E68" s="308">
        <v>1</v>
      </c>
      <c r="F68" s="309"/>
      <c r="G68" s="522">
        <f>'Local Expenditures'!$N$33</f>
        <v>0</v>
      </c>
      <c r="H68" s="483"/>
      <c r="J68" s="371"/>
      <c r="K68" s="346"/>
      <c r="L68" s="317" t="s">
        <v>534</v>
      </c>
      <c r="M68" s="315" t="s">
        <v>408</v>
      </c>
      <c r="N68" s="524">
        <f>'Policy Questionnaire'!I183</f>
        <v>0</v>
      </c>
      <c r="O68" s="313" t="s">
        <v>627</v>
      </c>
      <c r="P68" s="372"/>
      <c r="R68" s="355"/>
      <c r="S68" s="355"/>
      <c r="T68" s="355"/>
      <c r="U68" s="355"/>
      <c r="V68" s="355"/>
      <c r="W68" s="355"/>
      <c r="X68" s="355"/>
      <c r="Y68" s="355"/>
      <c r="Z68" s="355"/>
      <c r="AA68" s="355"/>
      <c r="AB68" s="355"/>
      <c r="AC68" s="355"/>
      <c r="AD68" s="355"/>
      <c r="AE68" s="355"/>
      <c r="AF68" s="355"/>
      <c r="AG68" s="356"/>
      <c r="AH68" s="356"/>
    </row>
    <row r="69" spans="2:34" x14ac:dyDescent="0.25">
      <c r="B69" s="482"/>
      <c r="C69" s="358"/>
      <c r="D69" s="469"/>
      <c r="E69" s="308">
        <v>2</v>
      </c>
      <c r="F69" s="309"/>
      <c r="G69" s="522">
        <f>'Local Expenditures'!$N$34</f>
        <v>0</v>
      </c>
      <c r="H69" s="483"/>
      <c r="J69" s="371"/>
      <c r="K69" s="346"/>
      <c r="L69" s="316"/>
      <c r="M69" s="315" t="s">
        <v>409</v>
      </c>
      <c r="N69" s="524">
        <f>'Policy Questionnaire'!I185</f>
        <v>0</v>
      </c>
      <c r="O69" s="313" t="s">
        <v>628</v>
      </c>
      <c r="P69" s="372"/>
      <c r="R69" s="355"/>
      <c r="S69" s="355"/>
      <c r="T69" s="355"/>
      <c r="U69" s="355"/>
      <c r="V69" s="355"/>
      <c r="W69" s="355"/>
      <c r="X69" s="355"/>
      <c r="Y69" s="355"/>
      <c r="Z69" s="355"/>
      <c r="AA69" s="355"/>
      <c r="AB69" s="355"/>
      <c r="AC69" s="355"/>
      <c r="AD69" s="355"/>
      <c r="AE69" s="355"/>
      <c r="AF69" s="355"/>
      <c r="AG69" s="356"/>
      <c r="AH69" s="356"/>
    </row>
    <row r="70" spans="2:34" x14ac:dyDescent="0.25">
      <c r="B70" s="482"/>
      <c r="C70" s="358"/>
      <c r="D70" s="435" t="s">
        <v>47</v>
      </c>
      <c r="E70" s="308">
        <v>1</v>
      </c>
      <c r="F70" s="309" t="s">
        <v>597</v>
      </c>
      <c r="G70" s="520">
        <f>'Local Expenditures'!$L$39</f>
        <v>0</v>
      </c>
      <c r="H70" s="483"/>
      <c r="J70" s="371"/>
      <c r="K70" s="346"/>
      <c r="L70" s="499"/>
      <c r="M70" s="315" t="s">
        <v>410</v>
      </c>
      <c r="N70" s="524">
        <f>'Policy Questionnaire'!I187</f>
        <v>0</v>
      </c>
      <c r="O70" s="313" t="s">
        <v>629</v>
      </c>
      <c r="P70" s="372"/>
      <c r="R70" s="355"/>
      <c r="S70" s="355"/>
      <c r="T70" s="355"/>
      <c r="U70" s="355"/>
      <c r="V70" s="355"/>
      <c r="W70" s="355"/>
      <c r="X70" s="355"/>
      <c r="Y70" s="355"/>
      <c r="Z70" s="355"/>
      <c r="AA70" s="355"/>
      <c r="AB70" s="355"/>
      <c r="AC70" s="355"/>
      <c r="AD70" s="355"/>
      <c r="AE70" s="355"/>
      <c r="AF70" s="355"/>
      <c r="AG70" s="356"/>
      <c r="AH70" s="356"/>
    </row>
    <row r="71" spans="2:34" x14ac:dyDescent="0.25">
      <c r="B71" s="482"/>
      <c r="C71" s="358"/>
      <c r="D71" s="469"/>
      <c r="E71" s="308"/>
      <c r="F71" s="309" t="s">
        <v>598</v>
      </c>
      <c r="G71" s="520">
        <f>'Local Expenditures'!$N$39</f>
        <v>0</v>
      </c>
      <c r="H71" s="483"/>
      <c r="J71" s="371"/>
      <c r="K71" s="346"/>
      <c r="L71" s="317" t="s">
        <v>539</v>
      </c>
      <c r="M71" s="315" t="s">
        <v>408</v>
      </c>
      <c r="N71" s="524">
        <f>'Policy Questionnaire'!I193</f>
        <v>0</v>
      </c>
      <c r="O71" s="313" t="s">
        <v>624</v>
      </c>
      <c r="P71" s="376"/>
      <c r="R71" s="355"/>
      <c r="S71" s="355"/>
      <c r="T71" s="355"/>
      <c r="U71" s="355"/>
      <c r="V71" s="355"/>
      <c r="W71" s="355"/>
      <c r="X71" s="355"/>
      <c r="Y71" s="355"/>
      <c r="Z71" s="355"/>
      <c r="AA71" s="355"/>
      <c r="AB71" s="355"/>
      <c r="AC71" s="355"/>
      <c r="AD71" s="355"/>
      <c r="AE71" s="355"/>
      <c r="AF71" s="355"/>
      <c r="AG71" s="356"/>
      <c r="AH71" s="356"/>
    </row>
    <row r="72" spans="2:34" x14ac:dyDescent="0.25">
      <c r="B72" s="482"/>
      <c r="C72" s="358"/>
      <c r="D72" s="469"/>
      <c r="E72" s="308">
        <v>2</v>
      </c>
      <c r="F72" s="309" t="s">
        <v>597</v>
      </c>
      <c r="G72" s="521" t="str">
        <f>'Local Expenditures'!$L$47</f>
        <v/>
      </c>
      <c r="H72" s="483"/>
      <c r="J72" s="371"/>
      <c r="K72" s="346"/>
      <c r="L72" s="316"/>
      <c r="M72" s="315" t="s">
        <v>409</v>
      </c>
      <c r="N72" s="524">
        <f>'Policy Questionnaire'!I195</f>
        <v>0</v>
      </c>
      <c r="O72" s="313" t="s">
        <v>625</v>
      </c>
      <c r="P72" s="376"/>
      <c r="R72" s="355"/>
      <c r="S72" s="355"/>
      <c r="T72" s="355"/>
      <c r="U72" s="355"/>
      <c r="V72" s="355"/>
      <c r="W72" s="355"/>
      <c r="X72" s="355"/>
      <c r="Y72" s="355"/>
      <c r="Z72" s="355"/>
      <c r="AA72" s="355"/>
      <c r="AB72" s="355"/>
      <c r="AC72" s="355"/>
      <c r="AD72" s="355"/>
      <c r="AE72" s="355"/>
      <c r="AF72" s="355"/>
      <c r="AG72" s="356"/>
      <c r="AH72" s="356"/>
    </row>
    <row r="73" spans="2:34" x14ac:dyDescent="0.25">
      <c r="B73" s="482"/>
      <c r="C73" s="358"/>
      <c r="D73" s="470"/>
      <c r="E73" s="308"/>
      <c r="F73" s="309" t="s">
        <v>598</v>
      </c>
      <c r="G73" s="521" t="str">
        <f>'Local Expenditures'!$N$47</f>
        <v/>
      </c>
      <c r="H73" s="483"/>
      <c r="J73" s="371"/>
      <c r="K73" s="346"/>
      <c r="L73" s="316"/>
      <c r="M73" s="315" t="s">
        <v>410</v>
      </c>
      <c r="N73" s="524">
        <f>'Policy Questionnaire'!I197</f>
        <v>0</v>
      </c>
      <c r="O73" s="313" t="s">
        <v>626</v>
      </c>
      <c r="P73" s="376"/>
      <c r="R73" s="355"/>
      <c r="S73" s="355"/>
      <c r="T73" s="355"/>
      <c r="U73" s="355"/>
      <c r="V73" s="355"/>
      <c r="W73" s="355"/>
      <c r="X73" s="355"/>
      <c r="Y73" s="355"/>
      <c r="Z73" s="355"/>
      <c r="AA73" s="355"/>
      <c r="AB73" s="355"/>
      <c r="AC73" s="355"/>
      <c r="AD73" s="355"/>
      <c r="AE73" s="355"/>
      <c r="AF73" s="355"/>
      <c r="AG73" s="356"/>
      <c r="AH73" s="356"/>
    </row>
    <row r="74" spans="2:34" x14ac:dyDescent="0.25">
      <c r="B74" s="482"/>
      <c r="C74" s="359" t="s">
        <v>444</v>
      </c>
      <c r="D74" s="474" t="s">
        <v>45</v>
      </c>
      <c r="E74" s="475"/>
      <c r="F74" s="476"/>
      <c r="G74" s="520">
        <f>'Local Expenditures'!$N$55</f>
        <v>0</v>
      </c>
      <c r="H74" s="483"/>
      <c r="J74" s="371"/>
      <c r="K74" s="346"/>
      <c r="L74" s="316"/>
      <c r="M74" s="315" t="s">
        <v>411</v>
      </c>
      <c r="N74" s="532">
        <f>'Policy Questionnaire'!I199</f>
        <v>0</v>
      </c>
      <c r="O74" s="313" t="s">
        <v>621</v>
      </c>
      <c r="P74" s="376"/>
      <c r="R74" s="355"/>
      <c r="S74" s="355"/>
      <c r="T74" s="355"/>
      <c r="U74" s="355"/>
      <c r="V74" s="355"/>
      <c r="W74" s="355"/>
      <c r="X74" s="355"/>
      <c r="Y74" s="355"/>
      <c r="Z74" s="355"/>
      <c r="AA74" s="355"/>
      <c r="AB74" s="355"/>
      <c r="AC74" s="355"/>
      <c r="AD74" s="355"/>
      <c r="AE74" s="355"/>
      <c r="AF74" s="355"/>
      <c r="AG74" s="356"/>
      <c r="AH74" s="356"/>
    </row>
    <row r="75" spans="2:34" x14ac:dyDescent="0.25">
      <c r="B75" s="482"/>
      <c r="C75" s="358"/>
      <c r="D75" s="474" t="s">
        <v>46</v>
      </c>
      <c r="E75" s="475"/>
      <c r="F75" s="476"/>
      <c r="G75" s="520">
        <f>'Local Expenditures'!$N$56</f>
        <v>0</v>
      </c>
      <c r="H75" s="483"/>
      <c r="J75" s="371"/>
      <c r="K75" s="346"/>
      <c r="L75" s="316"/>
      <c r="M75" s="315" t="s">
        <v>616</v>
      </c>
      <c r="N75" s="532">
        <f>'Policy Questionnaire'!I201</f>
        <v>0</v>
      </c>
      <c r="O75" s="313" t="s">
        <v>622</v>
      </c>
      <c r="P75" s="376"/>
      <c r="R75" s="355"/>
      <c r="S75" s="355"/>
      <c r="T75" s="355"/>
      <c r="U75" s="355"/>
      <c r="V75" s="355"/>
      <c r="W75" s="355"/>
      <c r="X75" s="355"/>
      <c r="Y75" s="355"/>
      <c r="Z75" s="355"/>
      <c r="AA75" s="355"/>
      <c r="AB75" s="355"/>
      <c r="AC75" s="355"/>
      <c r="AD75" s="355"/>
      <c r="AE75" s="355"/>
      <c r="AF75" s="355"/>
      <c r="AG75" s="356"/>
      <c r="AH75" s="356"/>
    </row>
    <row r="76" spans="2:34" x14ac:dyDescent="0.25">
      <c r="B76" s="482"/>
      <c r="C76" s="358"/>
      <c r="D76" s="474" t="s">
        <v>47</v>
      </c>
      <c r="E76" s="475"/>
      <c r="F76" s="476"/>
      <c r="G76" s="520" t="str">
        <f>'Local Expenditures'!$N$65</f>
        <v/>
      </c>
      <c r="H76" s="483"/>
      <c r="J76" s="371"/>
      <c r="K76" s="346"/>
      <c r="L76" s="499"/>
      <c r="M76" s="315" t="s">
        <v>617</v>
      </c>
      <c r="N76" s="532">
        <f>'Policy Questionnaire'!I203</f>
        <v>0</v>
      </c>
      <c r="O76" s="313" t="s">
        <v>623</v>
      </c>
      <c r="P76" s="376"/>
      <c r="R76" s="355"/>
      <c r="S76" s="355"/>
      <c r="T76" s="355"/>
      <c r="U76" s="355"/>
      <c r="V76" s="355"/>
      <c r="W76" s="355"/>
      <c r="X76" s="355"/>
      <c r="Y76" s="355"/>
      <c r="Z76" s="355"/>
      <c r="AA76" s="355"/>
      <c r="AB76" s="355"/>
      <c r="AC76" s="355"/>
      <c r="AD76" s="355"/>
      <c r="AE76" s="355"/>
      <c r="AF76" s="355"/>
      <c r="AG76" s="356"/>
      <c r="AH76" s="356"/>
    </row>
    <row r="77" spans="2:34" ht="13.8" thickBot="1" x14ac:dyDescent="0.3">
      <c r="B77" s="482"/>
      <c r="C77" s="359" t="s">
        <v>599</v>
      </c>
      <c r="D77" s="474" t="s">
        <v>45</v>
      </c>
      <c r="E77" s="475"/>
      <c r="F77" s="476"/>
      <c r="G77" s="520">
        <f>'Local Expenditures'!$N$69</f>
        <v>0</v>
      </c>
      <c r="H77" s="483"/>
      <c r="J77" s="377"/>
      <c r="K77" s="360"/>
      <c r="L77" s="360"/>
      <c r="M77" s="361"/>
      <c r="N77" s="361"/>
      <c r="O77" s="362"/>
      <c r="P77" s="378"/>
      <c r="R77" s="355"/>
      <c r="S77" s="355"/>
      <c r="T77" s="355"/>
      <c r="U77" s="355"/>
      <c r="V77" s="355"/>
      <c r="W77" s="355"/>
      <c r="X77" s="355"/>
      <c r="Y77" s="355"/>
      <c r="Z77" s="355"/>
      <c r="AA77" s="355"/>
      <c r="AB77" s="355"/>
      <c r="AC77" s="355"/>
      <c r="AD77" s="355"/>
      <c r="AE77" s="355"/>
      <c r="AF77" s="355"/>
      <c r="AG77" s="356"/>
      <c r="AH77" s="356"/>
    </row>
    <row r="78" spans="2:34" x14ac:dyDescent="0.25">
      <c r="B78" s="482"/>
      <c r="C78" s="358"/>
      <c r="D78" s="474" t="s">
        <v>46</v>
      </c>
      <c r="E78" s="475"/>
      <c r="F78" s="476"/>
      <c r="G78" s="520">
        <f>'Local Expenditures'!$N$73</f>
        <v>0</v>
      </c>
      <c r="H78" s="483"/>
      <c r="R78" s="355"/>
      <c r="S78" s="355"/>
      <c r="T78" s="355"/>
      <c r="U78" s="355"/>
      <c r="V78" s="355"/>
      <c r="W78" s="355"/>
      <c r="X78" s="355"/>
      <c r="Y78" s="355"/>
      <c r="Z78" s="355"/>
      <c r="AA78" s="355"/>
      <c r="AB78" s="355"/>
      <c r="AC78" s="355"/>
      <c r="AD78" s="355"/>
      <c r="AE78" s="355"/>
      <c r="AF78" s="355"/>
      <c r="AG78" s="356"/>
      <c r="AH78" s="356"/>
    </row>
    <row r="79" spans="2:34" ht="13.8" thickBot="1" x14ac:dyDescent="0.3">
      <c r="B79" s="484"/>
      <c r="C79" s="485"/>
      <c r="D79" s="485"/>
      <c r="E79" s="485"/>
      <c r="F79" s="485"/>
      <c r="G79" s="485"/>
      <c r="H79" s="486"/>
      <c r="R79" s="355"/>
      <c r="S79" s="355"/>
      <c r="T79" s="355"/>
      <c r="U79" s="355"/>
      <c r="V79" s="355"/>
      <c r="W79" s="355"/>
      <c r="X79" s="355"/>
      <c r="Y79" s="355"/>
      <c r="Z79" s="355"/>
      <c r="AA79" s="355"/>
      <c r="AB79" s="355"/>
      <c r="AC79" s="355"/>
      <c r="AD79" s="355"/>
      <c r="AE79" s="355"/>
      <c r="AF79" s="355"/>
      <c r="AG79" s="356"/>
      <c r="AH79" s="356"/>
    </row>
    <row r="80" spans="2:34" x14ac:dyDescent="0.25">
      <c r="R80" s="355"/>
      <c r="S80" s="355"/>
      <c r="T80" s="355"/>
      <c r="U80" s="355"/>
      <c r="V80" s="355"/>
      <c r="W80" s="355"/>
      <c r="X80" s="355"/>
      <c r="Y80" s="355"/>
      <c r="Z80" s="355"/>
      <c r="AA80" s="355"/>
      <c r="AB80" s="355"/>
      <c r="AC80" s="355"/>
      <c r="AD80" s="355"/>
      <c r="AE80" s="355"/>
      <c r="AF80" s="355"/>
      <c r="AG80" s="356"/>
      <c r="AH80" s="356"/>
    </row>
  </sheetData>
  <sheetProtection sheet="1" selectLockedCells="1"/>
  <mergeCells count="22">
    <mergeCell ref="V4:X4"/>
    <mergeCell ref="V5:X5"/>
    <mergeCell ref="Z4:AA4"/>
    <mergeCell ref="Z5:AA6"/>
    <mergeCell ref="AB4:AC4"/>
    <mergeCell ref="AB5:AC6"/>
    <mergeCell ref="Y5:Y6"/>
    <mergeCell ref="L19:M19"/>
    <mergeCell ref="L10:L11"/>
    <mergeCell ref="L18:M18"/>
    <mergeCell ref="AE5:AE6"/>
    <mergeCell ref="U5:U6"/>
    <mergeCell ref="D54:D65"/>
    <mergeCell ref="E63:E65"/>
    <mergeCell ref="D50:F50"/>
    <mergeCell ref="D51:F51"/>
    <mergeCell ref="D4:G4"/>
    <mergeCell ref="D5:F5"/>
    <mergeCell ref="D6:F6"/>
    <mergeCell ref="D8:F8"/>
    <mergeCell ref="D14:F14"/>
    <mergeCell ref="D19:F19"/>
  </mergeCells>
  <phoneticPr fontId="0" type="noConversion"/>
  <printOptions horizontalCentered="1"/>
  <pageMargins left="0.5" right="0.5" top="1" bottom="0.5" header="0.5" footer="0.5"/>
  <pageSetup scale="71" orientation="portrait" horizontalDpi="300" verticalDpi="300" r:id="rId1"/>
  <headerFooter alignWithMargins="0">
    <oddHeader xml:space="preserve">&amp;LTD-1 
Revised 07-02-19
CSW
&amp;CNorth Carolina Public Schools
Annual Pupil Transportation Report
Summary
&amp;R2018-2019
Pg. 8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0BD7-9FF7-4B8A-BEF1-ACF74C58E40C}">
  <dimension ref="B4:BY7"/>
  <sheetViews>
    <sheetView showGridLines="0" workbookViewId="0">
      <selection activeCell="B7" sqref="B7"/>
    </sheetView>
  </sheetViews>
  <sheetFormatPr defaultColWidth="8.88671875" defaultRowHeight="13.2" x14ac:dyDescent="0.25"/>
  <cols>
    <col min="1" max="1" width="2.6640625" style="2" customWidth="1"/>
    <col min="2" max="2" width="20.6640625" style="2" customWidth="1"/>
    <col min="3" max="3" width="8.88671875" style="5"/>
    <col min="4" max="4" width="2.6640625" style="2" customWidth="1"/>
    <col min="5" max="5" width="13.88671875" style="2" bestFit="1" customWidth="1"/>
    <col min="6" max="6" width="18.6640625" style="2" bestFit="1" customWidth="1"/>
    <col min="7" max="7" width="8.6640625" style="2" bestFit="1" customWidth="1"/>
    <col min="8" max="8" width="15" style="2" bestFit="1" customWidth="1"/>
    <col min="9" max="9" width="14.109375" style="2" bestFit="1" customWidth="1"/>
    <col min="10" max="10" width="10.6640625" style="2" customWidth="1"/>
    <col min="11" max="12" width="6.6640625" style="2" bestFit="1" customWidth="1"/>
    <col min="13" max="13" width="13.88671875" style="2" bestFit="1" customWidth="1"/>
    <col min="14" max="14" width="18.6640625" style="2" bestFit="1" customWidth="1"/>
    <col min="15" max="15" width="8.6640625" style="2" bestFit="1" customWidth="1"/>
    <col min="16" max="16" width="15" style="2" bestFit="1" customWidth="1"/>
    <col min="17" max="17" width="14.109375" style="2" bestFit="1" customWidth="1"/>
    <col min="18" max="20" width="6.6640625" style="2" bestFit="1" customWidth="1"/>
    <col min="21" max="21" width="10.33203125" style="2" bestFit="1" customWidth="1"/>
    <col min="22" max="22" width="15.88671875" style="2" bestFit="1" customWidth="1"/>
    <col min="23" max="23" width="8.88671875" style="2"/>
    <col min="24" max="24" width="16.5546875" style="2" bestFit="1" customWidth="1"/>
    <col min="25" max="25" width="15.109375" style="2" bestFit="1" customWidth="1"/>
    <col min="26" max="26" width="12.88671875" style="2" bestFit="1" customWidth="1"/>
    <col min="27" max="27" width="14.6640625" style="2" bestFit="1" customWidth="1"/>
    <col min="28" max="28" width="8.109375" style="2" bestFit="1" customWidth="1"/>
    <col min="29" max="29" width="14.33203125" style="2" bestFit="1" customWidth="1"/>
    <col min="30" max="30" width="6.6640625" style="2" bestFit="1" customWidth="1"/>
    <col min="31" max="31" width="5.109375" style="2" bestFit="1" customWidth="1"/>
    <col min="32" max="32" width="13.88671875" style="2" bestFit="1" customWidth="1"/>
    <col min="33" max="33" width="18.33203125" style="2" bestFit="1" customWidth="1"/>
    <col min="34" max="34" width="4.5546875" style="2" bestFit="1" customWidth="1"/>
    <col min="35" max="35" width="5.109375" style="2" bestFit="1" customWidth="1"/>
    <col min="36" max="36" width="4.5546875" style="2" bestFit="1" customWidth="1"/>
    <col min="37" max="37" width="5.109375" style="2" bestFit="1" customWidth="1"/>
    <col min="38" max="38" width="16.33203125" style="2" bestFit="1" customWidth="1"/>
    <col min="39" max="39" width="13.6640625" style="2" bestFit="1" customWidth="1"/>
    <col min="40" max="40" width="16.33203125" style="2" bestFit="1" customWidth="1"/>
    <col min="41" max="41" width="5.88671875" style="2" bestFit="1" customWidth="1"/>
    <col min="42" max="42" width="16.33203125" style="2" bestFit="1" customWidth="1"/>
    <col min="43" max="43" width="13.6640625" style="2" bestFit="1" customWidth="1"/>
    <col min="44" max="44" width="16.33203125" style="2" bestFit="1" customWidth="1"/>
    <col min="45" max="45" width="7.109375" style="2" bestFit="1" customWidth="1"/>
    <col min="46" max="46" width="25" style="2" bestFit="1" customWidth="1"/>
    <col min="47" max="47" width="24.44140625" style="2" bestFit="1" customWidth="1"/>
    <col min="48" max="48" width="15" style="2" bestFit="1" customWidth="1"/>
    <col min="49" max="49" width="23" style="2" bestFit="1" customWidth="1"/>
    <col min="50" max="50" width="18.6640625" style="2" bestFit="1" customWidth="1"/>
    <col min="51" max="51" width="19.6640625" style="2" bestFit="1" customWidth="1"/>
    <col min="52" max="52" width="20.33203125" style="2" bestFit="1" customWidth="1"/>
    <col min="53" max="53" width="22.44140625" style="2" bestFit="1" customWidth="1"/>
    <col min="54" max="54" width="17.6640625" style="2" bestFit="1" customWidth="1"/>
    <col min="55" max="55" width="16.6640625" style="2" bestFit="1" customWidth="1"/>
    <col min="56" max="56" width="18.44140625" style="2" bestFit="1" customWidth="1"/>
    <col min="57" max="57" width="17.33203125" style="2" bestFit="1" customWidth="1"/>
    <col min="58" max="58" width="18.88671875" style="2" bestFit="1" customWidth="1"/>
    <col min="59" max="59" width="7.109375" style="2" bestFit="1" customWidth="1"/>
    <col min="60" max="60" width="8.33203125" style="2" bestFit="1" customWidth="1"/>
    <col min="61" max="61" width="17.6640625" style="2" bestFit="1" customWidth="1"/>
    <col min="62" max="62" width="24.6640625" style="2" bestFit="1" customWidth="1"/>
    <col min="63" max="64" width="24.5546875" style="2" bestFit="1" customWidth="1"/>
    <col min="65" max="65" width="23.5546875" style="2" bestFit="1" customWidth="1"/>
    <col min="66" max="66" width="17.88671875" style="2" bestFit="1" customWidth="1"/>
    <col min="67" max="67" width="20" style="2" bestFit="1" customWidth="1"/>
    <col min="68" max="68" width="18.44140625" style="2" bestFit="1" customWidth="1"/>
    <col min="69" max="69" width="17.44140625" style="2" bestFit="1" customWidth="1"/>
    <col min="70" max="70" width="13.6640625" style="2" bestFit="1" customWidth="1"/>
    <col min="71" max="71" width="18" style="2" bestFit="1" customWidth="1"/>
    <col min="72" max="72" width="13.88671875" style="2" bestFit="1" customWidth="1"/>
    <col min="73" max="73" width="14.44140625" style="2" bestFit="1" customWidth="1"/>
    <col min="74" max="74" width="15" style="2" bestFit="1" customWidth="1"/>
    <col min="75" max="75" width="20" style="2" bestFit="1" customWidth="1"/>
    <col min="76" max="76" width="20.5546875" style="2" bestFit="1" customWidth="1"/>
    <col min="77" max="77" width="21.33203125" style="2" bestFit="1" customWidth="1"/>
    <col min="78" max="16384" width="8.88671875" style="2"/>
  </cols>
  <sheetData>
    <row r="4" spans="2:77" s="4" customFormat="1" x14ac:dyDescent="0.25">
      <c r="B4" s="502"/>
      <c r="C4" s="505"/>
      <c r="E4" s="487" t="s">
        <v>45</v>
      </c>
      <c r="F4" s="500"/>
      <c r="G4" s="500"/>
      <c r="H4" s="500"/>
      <c r="I4" s="500"/>
      <c r="J4" s="488"/>
      <c r="K4" s="773" t="s">
        <v>46</v>
      </c>
      <c r="L4" s="773"/>
      <c r="M4" s="487" t="s">
        <v>47</v>
      </c>
      <c r="N4" s="500"/>
      <c r="O4" s="500"/>
      <c r="P4" s="500"/>
      <c r="Q4" s="500"/>
      <c r="R4" s="488"/>
      <c r="S4" s="774" t="s">
        <v>48</v>
      </c>
      <c r="T4" s="774" t="s">
        <v>49</v>
      </c>
      <c r="U4" s="487" t="s">
        <v>50</v>
      </c>
      <c r="V4" s="500"/>
      <c r="W4" s="500"/>
      <c r="X4" s="500"/>
      <c r="Y4" s="500"/>
      <c r="Z4" s="500"/>
      <c r="AA4" s="500"/>
      <c r="AB4" s="500"/>
      <c r="AC4" s="500"/>
      <c r="AD4" s="500"/>
      <c r="AE4" s="487" t="s">
        <v>51</v>
      </c>
      <c r="AF4" s="500"/>
      <c r="AG4" s="488"/>
      <c r="AH4" s="487" t="s">
        <v>310</v>
      </c>
      <c r="AI4" s="488"/>
      <c r="AJ4" s="487" t="s">
        <v>337</v>
      </c>
      <c r="AK4" s="488"/>
      <c r="AL4" s="487" t="s">
        <v>513</v>
      </c>
      <c r="AM4" s="500"/>
      <c r="AN4" s="500"/>
      <c r="AO4" s="488"/>
      <c r="AP4" s="487" t="s">
        <v>518</v>
      </c>
      <c r="AQ4" s="500"/>
      <c r="AR4" s="500"/>
      <c r="AS4" s="488"/>
      <c r="AT4" s="487" t="s">
        <v>519</v>
      </c>
      <c r="AU4" s="488"/>
      <c r="AV4" s="317" t="s">
        <v>522</v>
      </c>
      <c r="AW4" s="487" t="s">
        <v>523</v>
      </c>
      <c r="AX4" s="500"/>
      <c r="AY4" s="500"/>
      <c r="AZ4" s="500"/>
      <c r="BA4" s="500"/>
      <c r="BB4" s="500"/>
      <c r="BC4" s="500"/>
      <c r="BD4" s="500"/>
      <c r="BE4" s="500"/>
      <c r="BF4" s="500"/>
      <c r="BG4" s="488"/>
      <c r="BH4" s="317" t="s">
        <v>525</v>
      </c>
      <c r="BI4" s="317" t="s">
        <v>526</v>
      </c>
      <c r="BJ4" s="508" t="s">
        <v>528</v>
      </c>
      <c r="BK4" s="509"/>
      <c r="BL4" s="509"/>
      <c r="BM4" s="509"/>
      <c r="BN4" s="509"/>
      <c r="BO4" s="509"/>
      <c r="BP4" s="510"/>
      <c r="BQ4" s="508" t="s">
        <v>534</v>
      </c>
      <c r="BR4" s="509"/>
      <c r="BS4" s="510"/>
      <c r="BT4" s="508" t="s">
        <v>539</v>
      </c>
      <c r="BU4" s="509"/>
      <c r="BV4" s="509"/>
      <c r="BW4" s="509"/>
      <c r="BX4" s="509"/>
      <c r="BY4" s="510"/>
    </row>
    <row r="5" spans="2:77" s="4" customFormat="1" x14ac:dyDescent="0.25">
      <c r="B5" s="503"/>
      <c r="C5" s="506"/>
      <c r="E5" s="491"/>
      <c r="F5" s="501"/>
      <c r="G5" s="501"/>
      <c r="H5" s="501"/>
      <c r="I5" s="501"/>
      <c r="J5" s="492"/>
      <c r="K5" s="315" t="s">
        <v>408</v>
      </c>
      <c r="L5" s="315" t="s">
        <v>409</v>
      </c>
      <c r="M5" s="491"/>
      <c r="N5" s="501"/>
      <c r="O5" s="501"/>
      <c r="P5" s="501"/>
      <c r="Q5" s="501"/>
      <c r="R5" s="492"/>
      <c r="S5" s="774"/>
      <c r="T5" s="774"/>
      <c r="U5" s="491"/>
      <c r="V5" s="501"/>
      <c r="W5" s="501"/>
      <c r="X5" s="501"/>
      <c r="Y5" s="501"/>
      <c r="Z5" s="501"/>
      <c r="AA5" s="501"/>
      <c r="AB5" s="501"/>
      <c r="AC5" s="501"/>
      <c r="AD5" s="501"/>
      <c r="AE5" s="491"/>
      <c r="AF5" s="501"/>
      <c r="AG5" s="492"/>
      <c r="AH5" s="489"/>
      <c r="AI5" s="490"/>
      <c r="AJ5" s="489"/>
      <c r="AK5" s="490"/>
      <c r="AL5" s="491"/>
      <c r="AM5" s="501"/>
      <c r="AN5" s="501"/>
      <c r="AO5" s="492"/>
      <c r="AP5" s="491"/>
      <c r="AQ5" s="501"/>
      <c r="AR5" s="501"/>
      <c r="AS5" s="492"/>
      <c r="AT5" s="491"/>
      <c r="AU5" s="492"/>
      <c r="AV5" s="499"/>
      <c r="AW5" s="491"/>
      <c r="AX5" s="501"/>
      <c r="AY5" s="501"/>
      <c r="AZ5" s="501"/>
      <c r="BA5" s="501"/>
      <c r="BB5" s="501"/>
      <c r="BC5" s="501"/>
      <c r="BD5" s="501"/>
      <c r="BE5" s="501"/>
      <c r="BF5" s="501"/>
      <c r="BG5" s="492"/>
      <c r="BH5" s="499"/>
      <c r="BI5" s="499"/>
      <c r="BJ5" s="315" t="s">
        <v>408</v>
      </c>
      <c r="BK5" s="315" t="s">
        <v>409</v>
      </c>
      <c r="BL5" s="315" t="s">
        <v>410</v>
      </c>
      <c r="BM5" s="315" t="s">
        <v>411</v>
      </c>
      <c r="BN5" s="315" t="s">
        <v>616</v>
      </c>
      <c r="BO5" s="315" t="s">
        <v>617</v>
      </c>
      <c r="BP5" s="511" t="s">
        <v>618</v>
      </c>
      <c r="BQ5" s="315" t="s">
        <v>408</v>
      </c>
      <c r="BR5" s="315" t="s">
        <v>409</v>
      </c>
      <c r="BS5" s="315" t="s">
        <v>410</v>
      </c>
      <c r="BT5" s="315" t="s">
        <v>408</v>
      </c>
      <c r="BU5" s="315" t="s">
        <v>409</v>
      </c>
      <c r="BV5" s="315" t="s">
        <v>410</v>
      </c>
      <c r="BW5" s="315" t="s">
        <v>411</v>
      </c>
      <c r="BX5" s="315" t="s">
        <v>616</v>
      </c>
      <c r="BY5" s="315" t="s">
        <v>617</v>
      </c>
    </row>
    <row r="6" spans="2:77" s="4" customFormat="1" x14ac:dyDescent="0.25">
      <c r="B6" s="504" t="s">
        <v>56</v>
      </c>
      <c r="C6" s="507" t="s">
        <v>595</v>
      </c>
      <c r="E6" s="312" t="s">
        <v>15</v>
      </c>
      <c r="F6" s="312" t="s">
        <v>16</v>
      </c>
      <c r="G6" s="312" t="s">
        <v>17</v>
      </c>
      <c r="H6" s="312" t="s">
        <v>18</v>
      </c>
      <c r="I6" s="312" t="s">
        <v>19</v>
      </c>
      <c r="J6" s="312" t="str">
        <f>'Official Summary'!O9</f>
        <v>Other Ln A</v>
      </c>
      <c r="K6" s="312" t="s">
        <v>604</v>
      </c>
      <c r="L6" s="312" t="s">
        <v>604</v>
      </c>
      <c r="M6" s="312" t="s">
        <v>15</v>
      </c>
      <c r="N6" s="312" t="s">
        <v>16</v>
      </c>
      <c r="O6" s="312" t="s">
        <v>17</v>
      </c>
      <c r="P6" s="312" t="s">
        <v>18</v>
      </c>
      <c r="Q6" s="312" t="s">
        <v>19</v>
      </c>
      <c r="R6" s="312" t="str">
        <f>'Official Summary'!O17</f>
        <v>Other Ln C</v>
      </c>
      <c r="S6" s="312" t="s">
        <v>604</v>
      </c>
      <c r="T6" s="312" t="s">
        <v>604</v>
      </c>
      <c r="U6" s="312" t="s">
        <v>20</v>
      </c>
      <c r="V6" s="312" t="s">
        <v>21</v>
      </c>
      <c r="W6" s="312" t="s">
        <v>22</v>
      </c>
      <c r="X6" s="312" t="s">
        <v>23</v>
      </c>
      <c r="Y6" s="312" t="s">
        <v>24</v>
      </c>
      <c r="Z6" s="312" t="s">
        <v>25</v>
      </c>
      <c r="AA6" s="312" t="s">
        <v>26</v>
      </c>
      <c r="AB6" s="312" t="s">
        <v>27</v>
      </c>
      <c r="AC6" s="312" t="s">
        <v>28</v>
      </c>
      <c r="AD6" s="312" t="str">
        <f>'Official Summary'!O29</f>
        <v>Other Ln F</v>
      </c>
      <c r="AE6" s="312" t="s">
        <v>29</v>
      </c>
      <c r="AF6" s="312" t="s">
        <v>30</v>
      </c>
      <c r="AG6" s="312" t="s">
        <v>31</v>
      </c>
      <c r="AH6" s="312" t="s">
        <v>32</v>
      </c>
      <c r="AI6" s="312" t="s">
        <v>29</v>
      </c>
      <c r="AJ6" s="312" t="s">
        <v>33</v>
      </c>
      <c r="AK6" s="312" t="s">
        <v>29</v>
      </c>
      <c r="AL6" s="312" t="s">
        <v>34</v>
      </c>
      <c r="AM6" s="312" t="s">
        <v>35</v>
      </c>
      <c r="AN6" s="312" t="s">
        <v>36</v>
      </c>
      <c r="AO6" s="312" t="str">
        <f>'Official Summary'!O40</f>
        <v>Other Ln J</v>
      </c>
      <c r="AP6" s="312" t="s">
        <v>34</v>
      </c>
      <c r="AQ6" s="312" t="s">
        <v>35</v>
      </c>
      <c r="AR6" s="312" t="s">
        <v>36</v>
      </c>
      <c r="AS6" s="312" t="str">
        <f>'Official Summary'!O44</f>
        <v>Other Ln K</v>
      </c>
      <c r="AT6" s="312" t="s">
        <v>636</v>
      </c>
      <c r="AU6" s="312" t="s">
        <v>13</v>
      </c>
      <c r="AV6" s="312" t="s">
        <v>662</v>
      </c>
      <c r="AW6" s="312" t="s">
        <v>605</v>
      </c>
      <c r="AX6" s="312" t="s">
        <v>606</v>
      </c>
      <c r="AY6" s="312" t="s">
        <v>607</v>
      </c>
      <c r="AZ6" s="312" t="s">
        <v>608</v>
      </c>
      <c r="BA6" s="312" t="s">
        <v>609</v>
      </c>
      <c r="BB6" s="312" t="s">
        <v>610</v>
      </c>
      <c r="BC6" s="312" t="s">
        <v>611</v>
      </c>
      <c r="BD6" s="312" t="s">
        <v>612</v>
      </c>
      <c r="BE6" s="312" t="s">
        <v>613</v>
      </c>
      <c r="BF6" s="312" t="s">
        <v>614</v>
      </c>
      <c r="BG6" s="312" t="str">
        <f>IF('Policy Questionnaire'!$F$140&lt;&gt;"",'Policy Questionnaire'!$F$140,"Other Ln N")</f>
        <v>Other Ln N</v>
      </c>
      <c r="BH6" s="312" t="s">
        <v>651</v>
      </c>
      <c r="BI6" s="312" t="s">
        <v>326</v>
      </c>
      <c r="BJ6" s="313" t="s">
        <v>630</v>
      </c>
      <c r="BK6" s="313" t="s">
        <v>631</v>
      </c>
      <c r="BL6" s="313" t="s">
        <v>632</v>
      </c>
      <c r="BM6" s="313" t="s">
        <v>633</v>
      </c>
      <c r="BN6" s="313" t="s">
        <v>634</v>
      </c>
      <c r="BO6" s="313" t="s">
        <v>635</v>
      </c>
      <c r="BP6" s="314" t="s">
        <v>663</v>
      </c>
      <c r="BQ6" s="313" t="s">
        <v>627</v>
      </c>
      <c r="BR6" s="313" t="s">
        <v>628</v>
      </c>
      <c r="BS6" s="313" t="s">
        <v>629</v>
      </c>
      <c r="BT6" s="313" t="s">
        <v>624</v>
      </c>
      <c r="BU6" s="313" t="s">
        <v>625</v>
      </c>
      <c r="BV6" s="313" t="s">
        <v>626</v>
      </c>
      <c r="BW6" s="313" t="s">
        <v>621</v>
      </c>
      <c r="BX6" s="313" t="s">
        <v>622</v>
      </c>
      <c r="BY6" s="313" t="s">
        <v>623</v>
      </c>
    </row>
    <row r="7" spans="2:77" s="4" customFormat="1" x14ac:dyDescent="0.25">
      <c r="B7" s="537" t="str">
        <f>'Bus Data'!G4</f>
        <v>(SELECT)</v>
      </c>
      <c r="C7" s="538" t="str">
        <f>'Official Summary'!G6</f>
        <v xml:space="preserve"> </v>
      </c>
      <c r="E7" s="523" t="str">
        <f>'Official Summary'!N4</f>
        <v/>
      </c>
      <c r="F7" s="523" t="str">
        <f>'Official Summary'!N5</f>
        <v/>
      </c>
      <c r="G7" s="523" t="str">
        <f>'Official Summary'!N6</f>
        <v/>
      </c>
      <c r="H7" s="523" t="str">
        <f>'Official Summary'!N7</f>
        <v/>
      </c>
      <c r="I7" s="523" t="str">
        <f>'Official Summary'!N8</f>
        <v/>
      </c>
      <c r="J7" s="523" t="str">
        <f>'Official Summary'!N9</f>
        <v/>
      </c>
      <c r="K7" s="524" t="str">
        <f>'Official Summary'!N10</f>
        <v>No</v>
      </c>
      <c r="L7" s="525" t="str">
        <f>'Official Summary'!N11</f>
        <v>No</v>
      </c>
      <c r="M7" s="523" t="str">
        <f>'Official Summary'!N12</f>
        <v/>
      </c>
      <c r="N7" s="523" t="str">
        <f>'Official Summary'!N13</f>
        <v/>
      </c>
      <c r="O7" s="523" t="str">
        <f>'Official Summary'!N14</f>
        <v/>
      </c>
      <c r="P7" s="523" t="str">
        <f>'Official Summary'!N15</f>
        <v/>
      </c>
      <c r="Q7" s="523" t="str">
        <f>'Official Summary'!N16</f>
        <v/>
      </c>
      <c r="R7" s="523" t="str">
        <f>'Official Summary'!N17</f>
        <v/>
      </c>
      <c r="S7" s="523" t="str">
        <f>'Official Summary'!N18</f>
        <v>Yes</v>
      </c>
      <c r="T7" s="523" t="str">
        <f>'Official Summary'!N19</f>
        <v>No</v>
      </c>
      <c r="U7" s="523" t="str">
        <f>'Official Summary'!N20</f>
        <v/>
      </c>
      <c r="V7" s="523" t="str">
        <f>'Official Summary'!N21</f>
        <v/>
      </c>
      <c r="W7" s="523" t="str">
        <f>'Official Summary'!N22</f>
        <v/>
      </c>
      <c r="X7" s="523" t="str">
        <f>'Official Summary'!N23</f>
        <v/>
      </c>
      <c r="Y7" s="523" t="str">
        <f>'Official Summary'!N24</f>
        <v/>
      </c>
      <c r="Z7" s="523" t="str">
        <f>'Official Summary'!N25</f>
        <v/>
      </c>
      <c r="AA7" s="523" t="str">
        <f>'Official Summary'!N26</f>
        <v/>
      </c>
      <c r="AB7" s="523" t="str">
        <f>'Official Summary'!N27</f>
        <v/>
      </c>
      <c r="AC7" s="523" t="str">
        <f>'Official Summary'!N28</f>
        <v/>
      </c>
      <c r="AD7" s="523" t="str">
        <f>'Official Summary'!N29</f>
        <v/>
      </c>
      <c r="AE7" s="523" t="str">
        <f>'Official Summary'!N30</f>
        <v/>
      </c>
      <c r="AF7" s="523">
        <f>'Official Summary'!N31</f>
        <v>0</v>
      </c>
      <c r="AG7" s="523">
        <f>'Official Summary'!N32</f>
        <v>0</v>
      </c>
      <c r="AH7" s="523">
        <f>'Official Summary'!N33</f>
        <v>0</v>
      </c>
      <c r="AI7" s="523" t="str">
        <f>'Official Summary'!N34</f>
        <v/>
      </c>
      <c r="AJ7" s="528">
        <f>'Official Summary'!N35</f>
        <v>0</v>
      </c>
      <c r="AK7" s="523" t="str">
        <f>'Official Summary'!N36</f>
        <v/>
      </c>
      <c r="AL7" s="539">
        <f>'Official Summary'!N37</f>
        <v>0</v>
      </c>
      <c r="AM7" s="539">
        <f>'Official Summary'!N38</f>
        <v>0</v>
      </c>
      <c r="AN7" s="539">
        <f>'Official Summary'!N39</f>
        <v>0</v>
      </c>
      <c r="AO7" s="539">
        <f>'Official Summary'!N40</f>
        <v>0</v>
      </c>
      <c r="AP7" s="523" t="str">
        <f>'Official Summary'!N41</f>
        <v/>
      </c>
      <c r="AQ7" s="523" t="str">
        <f>'Official Summary'!N42</f>
        <v/>
      </c>
      <c r="AR7" s="523" t="str">
        <f>'Official Summary'!N43</f>
        <v/>
      </c>
      <c r="AS7" s="523" t="str">
        <f>'Official Summary'!N44</f>
        <v/>
      </c>
      <c r="AT7" s="523" t="str">
        <f>'Official Summary'!N45</f>
        <v/>
      </c>
      <c r="AU7" s="523" t="str">
        <f>'Official Summary'!N46</f>
        <v/>
      </c>
      <c r="AV7" s="523" t="str">
        <f>'Official Summary'!N47</f>
        <v/>
      </c>
      <c r="AW7" s="523" t="str">
        <f>'Official Summary'!N48</f>
        <v/>
      </c>
      <c r="AX7" s="523" t="str">
        <f>'Official Summary'!N49</f>
        <v/>
      </c>
      <c r="AY7" s="523" t="str">
        <f>'Official Summary'!N50</f>
        <v/>
      </c>
      <c r="AZ7" s="523" t="str">
        <f>'Official Summary'!N51</f>
        <v/>
      </c>
      <c r="BA7" s="523" t="str">
        <f>'Official Summary'!N52</f>
        <v/>
      </c>
      <c r="BB7" s="523" t="str">
        <f>'Official Summary'!N53</f>
        <v/>
      </c>
      <c r="BC7" s="523" t="str">
        <f>'Official Summary'!N54</f>
        <v/>
      </c>
      <c r="BD7" s="523" t="str">
        <f>'Official Summary'!N55</f>
        <v/>
      </c>
      <c r="BE7" s="523" t="str">
        <f>'Official Summary'!N56</f>
        <v/>
      </c>
      <c r="BF7" s="523" t="str">
        <f>'Official Summary'!N57</f>
        <v/>
      </c>
      <c r="BG7" s="523" t="str">
        <f>'Official Summary'!N58</f>
        <v/>
      </c>
      <c r="BH7" s="523" t="str">
        <f>'Official Summary'!N59</f>
        <v>Other Ln O</v>
      </c>
      <c r="BI7" s="523">
        <f>'Official Summary'!N60</f>
        <v>0</v>
      </c>
      <c r="BJ7" s="523">
        <f>'Official Summary'!N61</f>
        <v>0</v>
      </c>
      <c r="BK7" s="523">
        <f>'Official Summary'!N62</f>
        <v>0</v>
      </c>
      <c r="BL7" s="523">
        <f>'Official Summary'!N63</f>
        <v>0</v>
      </c>
      <c r="BM7" s="523">
        <f>'Official Summary'!N64</f>
        <v>0</v>
      </c>
      <c r="BN7" s="523" t="str">
        <f>'Official Summary'!N65</f>
        <v/>
      </c>
      <c r="BO7" s="523" t="str">
        <f>'Official Summary'!N66</f>
        <v/>
      </c>
      <c r="BP7" s="523" t="str">
        <f>'Official Summary'!N67</f>
        <v/>
      </c>
      <c r="BQ7" s="523">
        <f>'Official Summary'!N68</f>
        <v>0</v>
      </c>
      <c r="BR7" s="523">
        <f>'Official Summary'!N69</f>
        <v>0</v>
      </c>
      <c r="BS7" s="523">
        <f>'Official Summary'!N70</f>
        <v>0</v>
      </c>
      <c r="BT7" s="523">
        <f>'Official Summary'!N71</f>
        <v>0</v>
      </c>
      <c r="BU7" s="523">
        <f>'Official Summary'!N72</f>
        <v>0</v>
      </c>
      <c r="BV7" s="523">
        <f>'Official Summary'!N73</f>
        <v>0</v>
      </c>
      <c r="BW7" s="523">
        <f>'Official Summary'!N74</f>
        <v>0</v>
      </c>
      <c r="BX7" s="523">
        <f>'Official Summary'!N75</f>
        <v>0</v>
      </c>
      <c r="BY7" s="523">
        <f>'Official Summary'!N76</f>
        <v>0</v>
      </c>
    </row>
  </sheetData>
  <sheetProtection sheet="1" objects="1" scenarios="1" selectLockedCells="1"/>
  <mergeCells count="3">
    <mergeCell ref="K4:L4"/>
    <mergeCell ref="S4:S5"/>
    <mergeCell ref="T4:T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21143-A32A-40CE-B215-1731314A2545}">
  <sheetPr codeName="Sheet2">
    <tabColor rgb="FF92D050"/>
  </sheetPr>
  <dimension ref="B1:Q36"/>
  <sheetViews>
    <sheetView showGridLines="0" zoomScaleNormal="100" workbookViewId="0">
      <selection activeCell="F15" sqref="F15"/>
    </sheetView>
  </sheetViews>
  <sheetFormatPr defaultColWidth="9.109375" defaultRowHeight="15.6" x14ac:dyDescent="0.3"/>
  <cols>
    <col min="1" max="2" width="2.6640625" style="3" customWidth="1"/>
    <col min="3" max="3" width="14.6640625" style="3" customWidth="1"/>
    <col min="4" max="4" width="45.6640625" style="3" customWidth="1"/>
    <col min="5" max="5" width="0.88671875" style="3" customWidth="1"/>
    <col min="6" max="6" width="30.6640625" style="3" customWidth="1"/>
    <col min="7" max="8" width="2.6640625" style="3" customWidth="1"/>
    <col min="9" max="9" width="40.6640625" style="3" customWidth="1"/>
    <col min="10" max="16384" width="9.109375" style="3"/>
  </cols>
  <sheetData>
    <row r="1" spans="2:17" ht="16.2" thickBot="1" x14ac:dyDescent="0.35"/>
    <row r="2" spans="2:17" ht="15.75" customHeight="1" x14ac:dyDescent="0.3">
      <c r="B2" s="21"/>
      <c r="C2" s="22"/>
      <c r="D2" s="22"/>
      <c r="E2" s="22"/>
      <c r="F2" s="22"/>
      <c r="G2" s="23"/>
      <c r="I2" s="580" t="s">
        <v>650</v>
      </c>
    </row>
    <row r="3" spans="2:17" ht="30.6" thickBot="1" x14ac:dyDescent="0.55000000000000004">
      <c r="B3" s="24"/>
      <c r="C3" s="583" t="s">
        <v>353</v>
      </c>
      <c r="D3" s="583"/>
      <c r="E3" s="583"/>
      <c r="F3" s="583"/>
      <c r="G3" s="25"/>
      <c r="I3" s="581"/>
    </row>
    <row r="4" spans="2:17" s="17" customFormat="1" x14ac:dyDescent="0.3">
      <c r="B4" s="26"/>
      <c r="C4" s="584" t="s">
        <v>352</v>
      </c>
      <c r="D4" s="584"/>
      <c r="E4" s="584"/>
      <c r="F4" s="584"/>
      <c r="G4" s="27"/>
      <c r="I4" s="3"/>
      <c r="J4" s="3"/>
      <c r="K4" s="3"/>
      <c r="L4" s="3"/>
      <c r="M4" s="3"/>
      <c r="N4" s="3"/>
      <c r="O4" s="3"/>
      <c r="P4" s="3"/>
      <c r="Q4" s="3"/>
    </row>
    <row r="5" spans="2:17" x14ac:dyDescent="0.3">
      <c r="B5" s="24"/>
      <c r="C5" s="28"/>
      <c r="D5" s="28"/>
      <c r="E5" s="28"/>
      <c r="F5" s="28"/>
      <c r="G5" s="25"/>
    </row>
    <row r="6" spans="2:17" s="18" customFormat="1" ht="47.25" customHeight="1" x14ac:dyDescent="0.3">
      <c r="B6" s="29"/>
      <c r="C6" s="30" t="s">
        <v>346</v>
      </c>
      <c r="D6" s="585" t="s">
        <v>347</v>
      </c>
      <c r="E6" s="585"/>
      <c r="F6" s="585"/>
      <c r="G6" s="31"/>
      <c r="I6" s="3"/>
      <c r="J6" s="3"/>
      <c r="K6" s="3"/>
      <c r="L6" s="3"/>
      <c r="M6" s="3"/>
      <c r="N6" s="3"/>
      <c r="O6" s="3"/>
      <c r="P6" s="3"/>
      <c r="Q6" s="3"/>
    </row>
    <row r="7" spans="2:17" s="18" customFormat="1" x14ac:dyDescent="0.3">
      <c r="B7" s="29"/>
      <c r="C7" s="30"/>
      <c r="D7" s="32"/>
      <c r="E7" s="32"/>
      <c r="F7" s="32"/>
      <c r="G7" s="31"/>
      <c r="I7" s="3"/>
      <c r="J7" s="3"/>
      <c r="K7" s="3"/>
      <c r="L7" s="3"/>
      <c r="M7" s="3"/>
      <c r="N7" s="3"/>
      <c r="O7" s="3"/>
      <c r="P7" s="3"/>
      <c r="Q7" s="3"/>
    </row>
    <row r="8" spans="2:17" x14ac:dyDescent="0.3">
      <c r="B8" s="24"/>
      <c r="C8" s="33"/>
      <c r="D8" s="28"/>
      <c r="E8" s="28"/>
      <c r="F8" s="28"/>
      <c r="G8" s="25"/>
    </row>
    <row r="9" spans="2:17" ht="16.2" thickBot="1" x14ac:dyDescent="0.35">
      <c r="B9" s="24"/>
      <c r="C9" s="582" t="s">
        <v>348</v>
      </c>
      <c r="D9" s="582"/>
      <c r="E9" s="28"/>
      <c r="F9" s="37"/>
      <c r="G9" s="25"/>
    </row>
    <row r="10" spans="2:17" x14ac:dyDescent="0.3">
      <c r="B10" s="24"/>
      <c r="C10" s="34"/>
      <c r="D10" s="28"/>
      <c r="E10" s="28"/>
      <c r="F10" s="28"/>
      <c r="G10" s="25"/>
    </row>
    <row r="11" spans="2:17" ht="16.2" thickBot="1" x14ac:dyDescent="0.35">
      <c r="B11" s="24"/>
      <c r="C11" s="582" t="s">
        <v>349</v>
      </c>
      <c r="D11" s="582"/>
      <c r="E11" s="28"/>
      <c r="F11" s="37"/>
      <c r="G11" s="25"/>
    </row>
    <row r="12" spans="2:17" x14ac:dyDescent="0.3">
      <c r="B12" s="24"/>
      <c r="C12" s="34"/>
      <c r="D12" s="28"/>
      <c r="E12" s="28"/>
      <c r="F12" s="28"/>
      <c r="G12" s="25"/>
    </row>
    <row r="13" spans="2:17" ht="16.2" thickBot="1" x14ac:dyDescent="0.35">
      <c r="B13" s="24"/>
      <c r="C13" s="582" t="s">
        <v>350</v>
      </c>
      <c r="D13" s="582"/>
      <c r="E13" s="28"/>
      <c r="F13" s="38"/>
      <c r="G13" s="25"/>
    </row>
    <row r="14" spans="2:17" x14ac:dyDescent="0.3">
      <c r="B14" s="24"/>
      <c r="C14" s="34"/>
      <c r="D14" s="28"/>
      <c r="E14" s="28"/>
      <c r="F14" s="28"/>
      <c r="G14" s="25"/>
    </row>
    <row r="15" spans="2:17" ht="16.2" thickBot="1" x14ac:dyDescent="0.35">
      <c r="B15" s="24"/>
      <c r="C15" s="582" t="s">
        <v>351</v>
      </c>
      <c r="D15" s="582"/>
      <c r="E15" s="28"/>
      <c r="F15" s="39"/>
      <c r="G15" s="25"/>
    </row>
    <row r="16" spans="2:17" x14ac:dyDescent="0.3">
      <c r="B16" s="24"/>
      <c r="C16" s="28"/>
      <c r="D16" s="28"/>
      <c r="E16" s="28"/>
      <c r="F16" s="28"/>
      <c r="G16" s="25"/>
    </row>
    <row r="17" spans="2:7" x14ac:dyDescent="0.3">
      <c r="B17" s="24"/>
      <c r="C17" s="28"/>
      <c r="D17" s="28"/>
      <c r="E17" s="28"/>
      <c r="F17" s="28"/>
      <c r="G17" s="25"/>
    </row>
    <row r="18" spans="2:7" x14ac:dyDescent="0.3">
      <c r="B18" s="24"/>
      <c r="C18" s="28"/>
      <c r="D18" s="28"/>
      <c r="E18" s="28"/>
      <c r="F18" s="28"/>
      <c r="G18" s="25"/>
    </row>
    <row r="19" spans="2:7" x14ac:dyDescent="0.3">
      <c r="B19" s="24"/>
      <c r="C19" s="28"/>
      <c r="D19" s="28"/>
      <c r="E19" s="28"/>
      <c r="F19" s="28"/>
      <c r="G19" s="25"/>
    </row>
    <row r="20" spans="2:7" x14ac:dyDescent="0.3">
      <c r="B20" s="24"/>
      <c r="C20" s="28"/>
      <c r="D20" s="28"/>
      <c r="E20" s="28"/>
      <c r="F20" s="28"/>
      <c r="G20" s="25"/>
    </row>
    <row r="21" spans="2:7" x14ac:dyDescent="0.3">
      <c r="B21" s="24"/>
      <c r="C21" s="28"/>
      <c r="D21" s="28"/>
      <c r="E21" s="28"/>
      <c r="F21" s="28"/>
      <c r="G21" s="25"/>
    </row>
    <row r="22" spans="2:7" x14ac:dyDescent="0.3">
      <c r="B22" s="24"/>
      <c r="C22" s="28"/>
      <c r="D22" s="28"/>
      <c r="E22" s="28"/>
      <c r="F22" s="28"/>
      <c r="G22" s="25"/>
    </row>
    <row r="23" spans="2:7" x14ac:dyDescent="0.3">
      <c r="B23" s="24"/>
      <c r="C23" s="28"/>
      <c r="D23" s="28"/>
      <c r="E23" s="28"/>
      <c r="F23" s="28"/>
      <c r="G23" s="25"/>
    </row>
    <row r="24" spans="2:7" x14ac:dyDescent="0.3">
      <c r="B24" s="24"/>
      <c r="C24" s="28"/>
      <c r="D24" s="28"/>
      <c r="E24" s="28"/>
      <c r="F24" s="28"/>
      <c r="G24" s="25"/>
    </row>
    <row r="25" spans="2:7" x14ac:dyDescent="0.3">
      <c r="B25" s="24"/>
      <c r="C25" s="28"/>
      <c r="D25" s="28"/>
      <c r="E25" s="28"/>
      <c r="F25" s="28"/>
      <c r="G25" s="25"/>
    </row>
    <row r="26" spans="2:7" x14ac:dyDescent="0.3">
      <c r="B26" s="24"/>
      <c r="C26" s="28"/>
      <c r="D26" s="28"/>
      <c r="E26" s="28"/>
      <c r="F26" s="28"/>
      <c r="G26" s="25"/>
    </row>
    <row r="27" spans="2:7" x14ac:dyDescent="0.3">
      <c r="B27" s="24"/>
      <c r="C27" s="28"/>
      <c r="D27" s="28"/>
      <c r="E27" s="28"/>
      <c r="F27" s="28"/>
      <c r="G27" s="25"/>
    </row>
    <row r="28" spans="2:7" x14ac:dyDescent="0.3">
      <c r="B28" s="24"/>
      <c r="C28" s="28"/>
      <c r="D28" s="28"/>
      <c r="E28" s="28"/>
      <c r="F28" s="28"/>
      <c r="G28" s="25"/>
    </row>
    <row r="29" spans="2:7" x14ac:dyDescent="0.3">
      <c r="B29" s="24"/>
      <c r="C29" s="28"/>
      <c r="D29" s="28"/>
      <c r="E29" s="28"/>
      <c r="F29" s="28"/>
      <c r="G29" s="25"/>
    </row>
    <row r="30" spans="2:7" x14ac:dyDescent="0.3">
      <c r="B30" s="24"/>
      <c r="C30" s="28"/>
      <c r="D30" s="28"/>
      <c r="E30" s="28"/>
      <c r="F30" s="28"/>
      <c r="G30" s="25"/>
    </row>
    <row r="31" spans="2:7" x14ac:dyDescent="0.3">
      <c r="B31" s="24"/>
      <c r="C31" s="28"/>
      <c r="D31" s="28"/>
      <c r="E31" s="28"/>
      <c r="F31" s="28"/>
      <c r="G31" s="25"/>
    </row>
    <row r="32" spans="2:7" x14ac:dyDescent="0.3">
      <c r="B32" s="24"/>
      <c r="C32" s="28"/>
      <c r="D32" s="28"/>
      <c r="E32" s="28"/>
      <c r="F32" s="28"/>
      <c r="G32" s="25"/>
    </row>
    <row r="33" spans="2:7" x14ac:dyDescent="0.3">
      <c r="B33" s="24"/>
      <c r="C33" s="28"/>
      <c r="D33" s="28"/>
      <c r="E33" s="28"/>
      <c r="F33" s="28"/>
      <c r="G33" s="25"/>
    </row>
    <row r="34" spans="2:7" x14ac:dyDescent="0.3">
      <c r="B34" s="24"/>
      <c r="C34" s="28"/>
      <c r="D34" s="28"/>
      <c r="E34" s="28"/>
      <c r="F34" s="28"/>
      <c r="G34" s="25"/>
    </row>
    <row r="35" spans="2:7" x14ac:dyDescent="0.3">
      <c r="B35" s="24"/>
      <c r="C35" s="28"/>
      <c r="D35" s="28"/>
      <c r="E35" s="28"/>
      <c r="F35" s="28"/>
      <c r="G35" s="25"/>
    </row>
    <row r="36" spans="2:7" ht="16.2" thickBot="1" x14ac:dyDescent="0.35">
      <c r="B36" s="35"/>
      <c r="C36" s="20"/>
      <c r="D36" s="20"/>
      <c r="E36" s="20"/>
      <c r="F36" s="20"/>
      <c r="G36" s="36"/>
    </row>
  </sheetData>
  <sheetProtection sheet="1" selectLockedCells="1"/>
  <mergeCells count="8">
    <mergeCell ref="I2:I3"/>
    <mergeCell ref="C9:D9"/>
    <mergeCell ref="C11:D11"/>
    <mergeCell ref="C13:D13"/>
    <mergeCell ref="C15:D15"/>
    <mergeCell ref="C3:F3"/>
    <mergeCell ref="C4:F4"/>
    <mergeCell ref="D6:F6"/>
  </mergeCells>
  <printOptions horizontalCentered="1"/>
  <pageMargins left="0.5" right="0.5" top="1" bottom="0.5" header="0.3" footer="0.3"/>
  <pageSetup scale="95" orientation="portrait" r:id="rId1"/>
  <headerFooter>
    <oddHeader xml:space="preserve">&amp;LTD-1 
Revised 07-02-19
CSW
&amp;CNorth Carolina Public Schools
Annual Pupil Transportation Report
&amp;R2018-2019
Pg. 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B1:X246"/>
  <sheetViews>
    <sheetView showGridLines="0" topLeftCell="C46" zoomScaleNormal="100" zoomScaleSheetLayoutView="100" workbookViewId="0">
      <selection activeCell="G4" sqref="G4"/>
    </sheetView>
  </sheetViews>
  <sheetFormatPr defaultColWidth="9.109375" defaultRowHeight="13.2" x14ac:dyDescent="0.25"/>
  <cols>
    <col min="1" max="3" width="2.6640625" style="2" customWidth="1"/>
    <col min="4" max="4" width="2.6640625" style="5" customWidth="1"/>
    <col min="5" max="6" width="2.6640625" style="2" customWidth="1"/>
    <col min="7" max="7" width="38.6640625" style="2" customWidth="1"/>
    <col min="8" max="8" width="0.88671875" style="2" customWidth="1"/>
    <col min="9" max="9" width="18.6640625" style="2" customWidth="1"/>
    <col min="10" max="10" width="0.88671875" style="2" customWidth="1"/>
    <col min="11" max="11" width="18.6640625" style="2" customWidth="1"/>
    <col min="12" max="12" width="0.88671875" style="2" customWidth="1"/>
    <col min="13" max="13" width="18.6640625" style="2" customWidth="1"/>
    <col min="14" max="15" width="2.6640625" style="2" customWidth="1"/>
    <col min="16" max="17" width="8.6640625" style="2" customWidth="1"/>
    <col min="18" max="18" width="1.6640625" style="2" customWidth="1"/>
    <col min="19" max="23" width="8.6640625" style="2" customWidth="1"/>
    <col min="24" max="24" width="1.6640625" style="2" customWidth="1"/>
    <col min="25" max="16384" width="9.109375" style="2"/>
  </cols>
  <sheetData>
    <row r="1" spans="2:24" ht="12.75" customHeight="1" x14ac:dyDescent="0.25"/>
    <row r="2" spans="2:24" ht="6" customHeight="1" thickBot="1" x14ac:dyDescent="0.3">
      <c r="B2" s="41"/>
      <c r="C2" s="41"/>
      <c r="D2" s="45"/>
      <c r="E2" s="41"/>
      <c r="F2" s="41"/>
      <c r="G2" s="41"/>
      <c r="H2" s="41"/>
      <c r="I2" s="41"/>
      <c r="J2" s="41"/>
      <c r="K2" s="41"/>
      <c r="L2" s="41"/>
      <c r="M2" s="41"/>
      <c r="N2" s="41"/>
    </row>
    <row r="3" spans="2:24" ht="12.75" customHeight="1" x14ac:dyDescent="0.25">
      <c r="B3" s="41"/>
      <c r="C3" s="41"/>
      <c r="D3" s="45"/>
      <c r="E3" s="41"/>
      <c r="F3" s="41"/>
      <c r="G3" s="86" t="s">
        <v>73</v>
      </c>
      <c r="H3" s="41"/>
      <c r="I3" s="86" t="s">
        <v>355</v>
      </c>
      <c r="J3" s="41"/>
      <c r="K3" s="41"/>
      <c r="L3" s="41"/>
      <c r="M3" s="41"/>
      <c r="N3" s="41"/>
      <c r="P3" s="599" t="s">
        <v>649</v>
      </c>
      <c r="Q3" s="600"/>
      <c r="R3" s="600"/>
      <c r="S3" s="600"/>
      <c r="T3" s="600"/>
      <c r="U3" s="600"/>
      <c r="V3" s="600"/>
      <c r="W3" s="600"/>
      <c r="X3" s="601"/>
    </row>
    <row r="4" spans="2:24" ht="12.75" customHeight="1" x14ac:dyDescent="0.25">
      <c r="B4" s="41"/>
      <c r="C4" s="85"/>
      <c r="D4" s="85"/>
      <c r="E4" s="85"/>
      <c r="F4" s="85"/>
      <c r="G4" s="401" t="s">
        <v>55</v>
      </c>
      <c r="H4" s="80"/>
      <c r="I4" s="100" t="str">
        <f>INDEX(I130:I245,MATCH(G4,G130:G245,0),1)</f>
        <v xml:space="preserve"> </v>
      </c>
      <c r="J4" s="80"/>
      <c r="K4" s="70"/>
      <c r="L4" s="80"/>
      <c r="M4" s="45"/>
      <c r="N4" s="41"/>
      <c r="P4" s="602"/>
      <c r="Q4" s="603"/>
      <c r="R4" s="603"/>
      <c r="S4" s="603"/>
      <c r="T4" s="603"/>
      <c r="U4" s="603"/>
      <c r="V4" s="603"/>
      <c r="W4" s="603"/>
      <c r="X4" s="604"/>
    </row>
    <row r="5" spans="2:24" ht="6" customHeight="1" x14ac:dyDescent="0.25">
      <c r="B5" s="41"/>
      <c r="C5" s="41"/>
      <c r="D5" s="45"/>
      <c r="E5" s="41"/>
      <c r="F5" s="41"/>
      <c r="G5" s="41"/>
      <c r="H5" s="47"/>
      <c r="I5" s="41"/>
      <c r="J5" s="47"/>
      <c r="K5" s="43"/>
      <c r="L5" s="47"/>
      <c r="M5" s="41"/>
      <c r="N5" s="41"/>
      <c r="P5" s="602"/>
      <c r="Q5" s="603"/>
      <c r="R5" s="603"/>
      <c r="S5" s="603"/>
      <c r="T5" s="603"/>
      <c r="U5" s="603"/>
      <c r="V5" s="603"/>
      <c r="W5" s="603"/>
      <c r="X5" s="604"/>
    </row>
    <row r="6" spans="2:24" ht="12.75" customHeight="1" x14ac:dyDescent="0.25">
      <c r="B6" s="41"/>
      <c r="C6" s="608" t="s">
        <v>52</v>
      </c>
      <c r="D6" s="608"/>
      <c r="E6" s="608"/>
      <c r="F6" s="608"/>
      <c r="G6" s="608"/>
      <c r="H6" s="81"/>
      <c r="I6" s="43"/>
      <c r="J6" s="81"/>
      <c r="K6" s="87" t="s">
        <v>383</v>
      </c>
      <c r="L6" s="81"/>
      <c r="M6" s="47"/>
      <c r="N6" s="41"/>
      <c r="P6" s="602"/>
      <c r="Q6" s="603"/>
      <c r="R6" s="603"/>
      <c r="S6" s="603"/>
      <c r="T6" s="603"/>
      <c r="U6" s="603"/>
      <c r="V6" s="603"/>
      <c r="W6" s="603"/>
      <c r="X6" s="604"/>
    </row>
    <row r="7" spans="2:24" ht="12.75" customHeight="1" thickBot="1" x14ac:dyDescent="0.3">
      <c r="B7" s="41"/>
      <c r="C7" s="65"/>
      <c r="D7" s="45" t="s">
        <v>45</v>
      </c>
      <c r="E7" s="589" t="s">
        <v>360</v>
      </c>
      <c r="F7" s="589"/>
      <c r="G7" s="590"/>
      <c r="H7" s="78"/>
      <c r="I7" s="102"/>
      <c r="J7" s="88"/>
      <c r="K7" s="89"/>
      <c r="L7" s="88"/>
      <c r="M7" s="89"/>
      <c r="N7" s="41"/>
      <c r="P7" s="605"/>
      <c r="Q7" s="606"/>
      <c r="R7" s="606"/>
      <c r="S7" s="606"/>
      <c r="T7" s="606"/>
      <c r="U7" s="606"/>
      <c r="V7" s="606"/>
      <c r="W7" s="606"/>
      <c r="X7" s="607"/>
    </row>
    <row r="8" spans="2:24" ht="6" customHeight="1" thickBot="1" x14ac:dyDescent="0.3">
      <c r="B8" s="41"/>
      <c r="C8" s="41"/>
      <c r="D8" s="45"/>
      <c r="E8" s="73"/>
      <c r="F8" s="73"/>
      <c r="G8" s="72"/>
      <c r="H8" s="82"/>
      <c r="I8" s="99"/>
      <c r="J8" s="82"/>
      <c r="K8" s="99"/>
      <c r="L8" s="99"/>
      <c r="M8" s="99"/>
      <c r="N8" s="41"/>
    </row>
    <row r="9" spans="2:24" ht="12.75" customHeight="1" x14ac:dyDescent="0.25">
      <c r="B9" s="41"/>
      <c r="C9" s="65"/>
      <c r="D9" s="45" t="s">
        <v>46</v>
      </c>
      <c r="E9" s="595" t="s">
        <v>382</v>
      </c>
      <c r="F9" s="595"/>
      <c r="G9" s="595"/>
      <c r="H9" s="78"/>
      <c r="I9" s="89"/>
      <c r="J9" s="88"/>
      <c r="K9" s="90"/>
      <c r="L9" s="88"/>
      <c r="M9" s="89"/>
      <c r="N9" s="41"/>
      <c r="P9" s="609" t="s">
        <v>392</v>
      </c>
      <c r="Q9" s="610"/>
      <c r="R9" s="610"/>
      <c r="S9" s="610"/>
      <c r="T9" s="610"/>
      <c r="U9" s="610"/>
      <c r="V9" s="610"/>
      <c r="W9" s="610"/>
      <c r="X9" s="49"/>
    </row>
    <row r="10" spans="2:24" ht="12.75" customHeight="1" x14ac:dyDescent="0.25">
      <c r="B10" s="41"/>
      <c r="C10" s="41"/>
      <c r="D10" s="69"/>
      <c r="E10" s="67">
        <v>1</v>
      </c>
      <c r="F10" s="589" t="s">
        <v>399</v>
      </c>
      <c r="G10" s="589"/>
      <c r="H10" s="82"/>
      <c r="I10" s="103"/>
      <c r="J10" s="88"/>
      <c r="K10" s="89"/>
      <c r="L10" s="88"/>
      <c r="M10" s="89"/>
      <c r="N10" s="41"/>
      <c r="P10" s="611"/>
      <c r="Q10" s="612"/>
      <c r="R10" s="612"/>
      <c r="S10" s="612"/>
      <c r="T10" s="612"/>
      <c r="U10" s="612"/>
      <c r="V10" s="612"/>
      <c r="W10" s="612"/>
      <c r="X10" s="131"/>
    </row>
    <row r="11" spans="2:24" ht="12.75" customHeight="1" thickBot="1" x14ac:dyDescent="0.3">
      <c r="B11" s="41"/>
      <c r="C11" s="41"/>
      <c r="D11" s="69"/>
      <c r="E11" s="67">
        <v>2</v>
      </c>
      <c r="F11" s="588" t="s">
        <v>354</v>
      </c>
      <c r="G11" s="588"/>
      <c r="H11" s="82"/>
      <c r="I11" s="103"/>
      <c r="J11" s="88"/>
      <c r="K11" s="109" t="str">
        <f>IF(OR(I10&gt;0,I11&gt;0),I10+I11,"")</f>
        <v/>
      </c>
      <c r="L11" s="88"/>
      <c r="M11" s="91"/>
      <c r="N11" s="41"/>
      <c r="P11" s="127"/>
      <c r="Q11" s="128" t="s">
        <v>393</v>
      </c>
      <c r="R11" s="47"/>
      <c r="S11" s="613" t="s">
        <v>394</v>
      </c>
      <c r="T11" s="613"/>
      <c r="U11" s="613"/>
      <c r="V11" s="613"/>
      <c r="W11" s="613"/>
      <c r="X11" s="131"/>
    </row>
    <row r="12" spans="2:24" ht="6" customHeight="1" thickTop="1" x14ac:dyDescent="0.25">
      <c r="B12" s="41"/>
      <c r="C12" s="41"/>
      <c r="D12" s="69"/>
      <c r="E12" s="67"/>
      <c r="F12" s="67"/>
      <c r="G12" s="72"/>
      <c r="H12" s="72"/>
      <c r="I12" s="72"/>
      <c r="J12" s="72"/>
      <c r="K12" s="72"/>
      <c r="L12" s="88"/>
      <c r="M12" s="91"/>
      <c r="N12" s="41"/>
      <c r="P12" s="127"/>
      <c r="Q12" s="47"/>
      <c r="R12" s="47"/>
      <c r="S12" s="47"/>
      <c r="T12" s="47"/>
      <c r="U12" s="47"/>
      <c r="V12" s="47"/>
      <c r="W12" s="47"/>
      <c r="X12" s="131"/>
    </row>
    <row r="13" spans="2:24" ht="12.75" customHeight="1" x14ac:dyDescent="0.25">
      <c r="B13" s="41"/>
      <c r="C13" s="41"/>
      <c r="D13" s="45" t="s">
        <v>47</v>
      </c>
      <c r="E13" s="592" t="s">
        <v>405</v>
      </c>
      <c r="F13" s="592"/>
      <c r="G13" s="592"/>
      <c r="H13" s="78"/>
      <c r="I13" s="104"/>
      <c r="J13" s="88"/>
      <c r="K13" s="89"/>
      <c r="L13" s="88"/>
      <c r="M13" s="91"/>
      <c r="N13" s="41"/>
      <c r="P13" s="127"/>
      <c r="Q13" s="123"/>
      <c r="R13" s="47"/>
      <c r="S13" s="596" t="s">
        <v>395</v>
      </c>
      <c r="T13" s="596"/>
      <c r="U13" s="596"/>
      <c r="V13" s="596"/>
      <c r="W13" s="596"/>
      <c r="X13" s="131"/>
    </row>
    <row r="14" spans="2:24" ht="12.75" customHeight="1" x14ac:dyDescent="0.25">
      <c r="B14" s="41"/>
      <c r="C14" s="41"/>
      <c r="D14" s="45"/>
      <c r="E14" s="67">
        <v>1</v>
      </c>
      <c r="F14" s="588" t="s">
        <v>357</v>
      </c>
      <c r="G14" s="588"/>
      <c r="H14" s="78"/>
      <c r="I14" s="103"/>
      <c r="J14" s="88"/>
      <c r="K14" s="92"/>
      <c r="L14" s="88"/>
      <c r="M14" s="91"/>
      <c r="N14" s="41"/>
      <c r="P14" s="127"/>
      <c r="Q14" s="124"/>
      <c r="R14" s="47"/>
      <c r="S14" s="596" t="s">
        <v>396</v>
      </c>
      <c r="T14" s="596"/>
      <c r="U14" s="596"/>
      <c r="V14" s="596"/>
      <c r="W14" s="596"/>
      <c r="X14" s="131"/>
    </row>
    <row r="15" spans="2:24" ht="12.75" customHeight="1" x14ac:dyDescent="0.25">
      <c r="B15" s="41"/>
      <c r="C15" s="41"/>
      <c r="D15" s="45"/>
      <c r="E15" s="67">
        <v>2</v>
      </c>
      <c r="F15" s="588" t="s">
        <v>358</v>
      </c>
      <c r="G15" s="588"/>
      <c r="H15" s="82"/>
      <c r="I15" s="103"/>
      <c r="J15" s="88"/>
      <c r="K15" s="92"/>
      <c r="L15" s="88"/>
      <c r="M15" s="91"/>
      <c r="N15" s="41"/>
      <c r="P15" s="127"/>
      <c r="Q15" s="125"/>
      <c r="R15" s="47"/>
      <c r="S15" s="596" t="s">
        <v>397</v>
      </c>
      <c r="T15" s="596"/>
      <c r="U15" s="596"/>
      <c r="V15" s="596"/>
      <c r="W15" s="596"/>
      <c r="X15" s="131"/>
    </row>
    <row r="16" spans="2:24" ht="12.75" customHeight="1" thickBot="1" x14ac:dyDescent="0.3">
      <c r="B16" s="41"/>
      <c r="C16" s="41"/>
      <c r="D16" s="45"/>
      <c r="E16" s="67">
        <v>3</v>
      </c>
      <c r="F16" s="588" t="s">
        <v>359</v>
      </c>
      <c r="G16" s="588"/>
      <c r="H16" s="82"/>
      <c r="I16" s="103"/>
      <c r="J16" s="88"/>
      <c r="K16" s="112" t="str">
        <f>IF(OR(I14&gt;0,I15&gt;0,I16&gt;0),SUM(I14:I16),"")</f>
        <v/>
      </c>
      <c r="L16" s="88"/>
      <c r="M16" s="113" t="e">
        <f>IF(OR(K11&gt;0,K16&gt;0),SUM(K11-K16),"")</f>
        <v>#VALUE!</v>
      </c>
      <c r="N16" s="41"/>
      <c r="P16" s="127"/>
      <c r="Q16" s="126"/>
      <c r="R16" s="47"/>
      <c r="S16" s="596" t="s">
        <v>398</v>
      </c>
      <c r="T16" s="596"/>
      <c r="U16" s="596"/>
      <c r="V16" s="596"/>
      <c r="W16" s="596"/>
      <c r="X16" s="131"/>
    </row>
    <row r="17" spans="2:24" ht="6" customHeight="1" thickTop="1" thickBot="1" x14ac:dyDescent="0.3">
      <c r="B17" s="41"/>
      <c r="C17" s="41"/>
      <c r="D17" s="45"/>
      <c r="E17" s="73"/>
      <c r="F17" s="73"/>
      <c r="G17" s="72"/>
      <c r="H17" s="82"/>
      <c r="I17" s="99"/>
      <c r="J17" s="82"/>
      <c r="K17" s="99"/>
      <c r="L17" s="99"/>
      <c r="M17" s="99"/>
      <c r="N17" s="41"/>
      <c r="P17" s="129"/>
      <c r="Q17" s="130"/>
      <c r="R17" s="130"/>
      <c r="S17" s="130"/>
      <c r="T17" s="130"/>
      <c r="U17" s="130"/>
      <c r="V17" s="130"/>
      <c r="W17" s="130"/>
      <c r="X17" s="50"/>
    </row>
    <row r="18" spans="2:24" ht="12.75" customHeight="1" x14ac:dyDescent="0.25">
      <c r="B18" s="41"/>
      <c r="C18" s="41"/>
      <c r="D18" s="45" t="s">
        <v>48</v>
      </c>
      <c r="E18" s="589" t="s">
        <v>356</v>
      </c>
      <c r="F18" s="589"/>
      <c r="G18" s="590"/>
      <c r="H18" s="78"/>
      <c r="I18" s="105"/>
      <c r="J18" s="88"/>
      <c r="K18" s="92"/>
      <c r="L18" s="88"/>
      <c r="M18" s="91"/>
      <c r="N18" s="41"/>
    </row>
    <row r="19" spans="2:24" ht="6" customHeight="1" x14ac:dyDescent="0.25">
      <c r="B19" s="41"/>
      <c r="C19" s="41"/>
      <c r="D19" s="45"/>
      <c r="E19" s="73"/>
      <c r="F19" s="73"/>
      <c r="G19" s="72"/>
      <c r="H19" s="82"/>
      <c r="I19" s="99"/>
      <c r="J19" s="82"/>
      <c r="K19" s="99"/>
      <c r="L19" s="99"/>
      <c r="M19" s="99"/>
      <c r="N19" s="41"/>
    </row>
    <row r="20" spans="2:24" ht="12.75" customHeight="1" x14ac:dyDescent="0.25">
      <c r="B20" s="41"/>
      <c r="C20" s="41"/>
      <c r="D20" s="45" t="s">
        <v>49</v>
      </c>
      <c r="E20" s="591" t="s">
        <v>381</v>
      </c>
      <c r="F20" s="591"/>
      <c r="G20" s="591"/>
      <c r="H20" s="83"/>
      <c r="I20" s="89"/>
      <c r="J20" s="93"/>
      <c r="K20" s="92"/>
      <c r="L20" s="93"/>
      <c r="M20" s="89"/>
      <c r="N20" s="41"/>
    </row>
    <row r="21" spans="2:24" ht="12.75" customHeight="1" x14ac:dyDescent="0.25">
      <c r="B21" s="41"/>
      <c r="C21" s="41"/>
      <c r="D21" s="45"/>
      <c r="E21" s="67">
        <v>1</v>
      </c>
      <c r="F21" s="588" t="s">
        <v>400</v>
      </c>
      <c r="G21" s="588"/>
      <c r="H21" s="82"/>
      <c r="I21" s="106"/>
      <c r="J21" s="95"/>
      <c r="K21" s="96"/>
      <c r="L21" s="88"/>
      <c r="M21" s="89"/>
      <c r="N21" s="41"/>
    </row>
    <row r="22" spans="2:24" ht="12.75" customHeight="1" x14ac:dyDescent="0.25">
      <c r="B22" s="41"/>
      <c r="C22" s="41"/>
      <c r="D22" s="45"/>
      <c r="E22" s="67">
        <v>2</v>
      </c>
      <c r="F22" s="588" t="s">
        <v>401</v>
      </c>
      <c r="G22" s="588"/>
      <c r="H22" s="82"/>
      <c r="I22" s="107"/>
      <c r="J22" s="95"/>
      <c r="K22" s="96"/>
      <c r="L22" s="88"/>
      <c r="M22" s="89"/>
      <c r="N22" s="41"/>
    </row>
    <row r="23" spans="2:24" ht="12.75" customHeight="1" thickBot="1" x14ac:dyDescent="0.3">
      <c r="B23" s="41"/>
      <c r="C23" s="41"/>
      <c r="D23" s="45"/>
      <c r="E23" s="67">
        <v>3</v>
      </c>
      <c r="F23" s="588" t="s">
        <v>402</v>
      </c>
      <c r="G23" s="588"/>
      <c r="H23" s="84"/>
      <c r="I23" s="107"/>
      <c r="J23" s="97"/>
      <c r="K23" s="111" t="str">
        <f>IF(SUM(I21:I23)&gt;0,SUM(I21:I23),"")</f>
        <v/>
      </c>
      <c r="L23" s="94"/>
      <c r="M23" s="89"/>
      <c r="N23" s="41"/>
      <c r="O23" s="6"/>
    </row>
    <row r="24" spans="2:24" ht="6" customHeight="1" thickTop="1" x14ac:dyDescent="0.25">
      <c r="B24" s="41"/>
      <c r="C24" s="41"/>
      <c r="D24" s="45"/>
      <c r="E24" s="73"/>
      <c r="F24" s="73"/>
      <c r="G24" s="72"/>
      <c r="H24" s="82"/>
      <c r="I24" s="99"/>
      <c r="J24" s="82"/>
      <c r="K24" s="99"/>
      <c r="L24" s="99"/>
      <c r="M24" s="99"/>
      <c r="N24" s="41"/>
    </row>
    <row r="25" spans="2:24" ht="12.75" customHeight="1" x14ac:dyDescent="0.25">
      <c r="B25" s="41"/>
      <c r="C25" s="41"/>
      <c r="D25" s="45" t="s">
        <v>50</v>
      </c>
      <c r="E25" s="589" t="s">
        <v>361</v>
      </c>
      <c r="F25" s="589"/>
      <c r="G25" s="590"/>
      <c r="H25" s="78"/>
      <c r="I25" s="106"/>
      <c r="J25" s="78"/>
      <c r="K25" s="41"/>
      <c r="L25" s="78"/>
      <c r="M25" s="41"/>
      <c r="N25" s="41"/>
      <c r="P25" s="597" t="str">
        <f>IF(I23&gt;0,IF(OR(G4="BEAUFORT",G4="MARTIN",G4="PITT",G4="TYRRELL",G4="WASHINGTON"),"","Note:
A value has been input for Line E3; however, the LEA Selected is not Beaufort, Martin, Pitt, Tyrrell, &amp; Washington.  Make necessary corrections."),"")</f>
        <v/>
      </c>
      <c r="Q25" s="597"/>
      <c r="R25" s="597"/>
      <c r="S25" s="597"/>
      <c r="T25" s="597"/>
      <c r="U25" s="597"/>
      <c r="V25" s="597"/>
      <c r="W25" s="597"/>
    </row>
    <row r="26" spans="2:24" ht="6" customHeight="1" x14ac:dyDescent="0.25">
      <c r="B26" s="41"/>
      <c r="C26" s="41"/>
      <c r="D26" s="45"/>
      <c r="E26" s="73"/>
      <c r="F26" s="73"/>
      <c r="G26" s="72"/>
      <c r="H26" s="82"/>
      <c r="I26" s="99"/>
      <c r="J26" s="82"/>
      <c r="K26" s="99"/>
      <c r="L26" s="99"/>
      <c r="M26" s="99"/>
      <c r="N26" s="41"/>
      <c r="P26" s="597"/>
      <c r="Q26" s="597"/>
      <c r="R26" s="597"/>
      <c r="S26" s="597"/>
      <c r="T26" s="597"/>
      <c r="U26" s="597"/>
      <c r="V26" s="597"/>
      <c r="W26" s="597"/>
    </row>
    <row r="27" spans="2:24" ht="12.75" customHeight="1" x14ac:dyDescent="0.25">
      <c r="B27" s="41"/>
      <c r="C27" s="41"/>
      <c r="D27" s="45" t="s">
        <v>51</v>
      </c>
      <c r="E27" s="595" t="s">
        <v>403</v>
      </c>
      <c r="F27" s="595"/>
      <c r="G27" s="595"/>
      <c r="H27" s="82"/>
      <c r="I27" s="99"/>
      <c r="J27" s="82"/>
      <c r="K27" s="99"/>
      <c r="L27" s="99"/>
      <c r="M27" s="99"/>
      <c r="N27" s="41"/>
      <c r="P27" s="597"/>
      <c r="Q27" s="597"/>
      <c r="R27" s="597"/>
      <c r="S27" s="597"/>
      <c r="T27" s="597"/>
      <c r="U27" s="597"/>
      <c r="V27" s="597"/>
      <c r="W27" s="597"/>
    </row>
    <row r="28" spans="2:24" ht="12.75" customHeight="1" x14ac:dyDescent="0.25">
      <c r="B28" s="41"/>
      <c r="C28" s="41"/>
      <c r="D28" s="45"/>
      <c r="E28" s="67">
        <v>1</v>
      </c>
      <c r="F28" s="588" t="s">
        <v>362</v>
      </c>
      <c r="G28" s="588"/>
      <c r="H28" s="78"/>
      <c r="I28" s="106"/>
      <c r="J28" s="78"/>
      <c r="K28" s="43"/>
      <c r="L28" s="78"/>
      <c r="M28" s="41"/>
      <c r="N28" s="41"/>
      <c r="P28" s="597"/>
      <c r="Q28" s="597"/>
      <c r="R28" s="597"/>
      <c r="S28" s="597"/>
      <c r="T28" s="597"/>
      <c r="U28" s="597"/>
      <c r="V28" s="597"/>
      <c r="W28" s="597"/>
    </row>
    <row r="29" spans="2:24" ht="12.75" customHeight="1" x14ac:dyDescent="0.25">
      <c r="B29" s="41"/>
      <c r="C29" s="41"/>
      <c r="D29" s="45"/>
      <c r="E29" s="132" t="s">
        <v>404</v>
      </c>
      <c r="F29" s="594" t="s">
        <v>389</v>
      </c>
      <c r="G29" s="594"/>
      <c r="H29" s="78"/>
      <c r="I29" s="106"/>
      <c r="J29" s="78"/>
      <c r="K29" s="43"/>
      <c r="L29" s="78"/>
      <c r="M29" s="41"/>
      <c r="N29" s="41"/>
      <c r="P29" s="597"/>
      <c r="Q29" s="597"/>
      <c r="R29" s="597"/>
      <c r="S29" s="597"/>
      <c r="T29" s="597"/>
      <c r="U29" s="597"/>
      <c r="V29" s="597"/>
      <c r="W29" s="597"/>
    </row>
    <row r="30" spans="2:24" ht="12.75" customHeight="1" x14ac:dyDescent="0.25">
      <c r="B30" s="41"/>
      <c r="C30" s="41"/>
      <c r="D30" s="45"/>
      <c r="E30" s="45"/>
      <c r="F30" s="598" t="s">
        <v>412</v>
      </c>
      <c r="G30" s="598"/>
      <c r="H30" s="598"/>
      <c r="I30" s="598"/>
      <c r="J30" s="78"/>
      <c r="K30" s="43"/>
      <c r="L30" s="78"/>
      <c r="M30" s="41"/>
      <c r="N30" s="41"/>
      <c r="P30" s="597"/>
      <c r="Q30" s="597"/>
      <c r="R30" s="597"/>
      <c r="S30" s="597"/>
      <c r="T30" s="597"/>
      <c r="U30" s="597"/>
      <c r="V30" s="597"/>
      <c r="W30" s="597"/>
    </row>
    <row r="31" spans="2:24" ht="6" customHeight="1" x14ac:dyDescent="0.25">
      <c r="B31" s="41"/>
      <c r="C31" s="41"/>
      <c r="D31" s="45"/>
      <c r="E31" s="101"/>
      <c r="F31" s="101"/>
      <c r="G31" s="101"/>
      <c r="H31" s="101"/>
      <c r="I31" s="121"/>
      <c r="J31" s="78"/>
      <c r="K31" s="43"/>
      <c r="L31" s="78"/>
      <c r="M31" s="41"/>
      <c r="N31" s="41"/>
      <c r="P31" s="597"/>
      <c r="Q31" s="597"/>
      <c r="R31" s="597"/>
      <c r="S31" s="597"/>
      <c r="T31" s="597"/>
      <c r="U31" s="597"/>
      <c r="V31" s="597"/>
      <c r="W31" s="597"/>
    </row>
    <row r="32" spans="2:24" ht="12.75" customHeight="1" x14ac:dyDescent="0.25">
      <c r="B32" s="41"/>
      <c r="C32" s="41"/>
      <c r="D32" s="45" t="s">
        <v>310</v>
      </c>
      <c r="E32" s="41" t="s">
        <v>665</v>
      </c>
      <c r="F32" s="41"/>
      <c r="G32" s="101"/>
      <c r="H32" s="101"/>
      <c r="I32" s="121"/>
      <c r="J32" s="78"/>
      <c r="K32" s="43"/>
      <c r="L32" s="78"/>
      <c r="M32" s="41"/>
      <c r="N32" s="41"/>
      <c r="P32" s="597"/>
      <c r="Q32" s="597"/>
      <c r="R32" s="597"/>
      <c r="S32" s="597"/>
      <c r="T32" s="597"/>
      <c r="U32" s="597"/>
      <c r="V32" s="597"/>
      <c r="W32" s="597"/>
    </row>
    <row r="33" spans="2:23" ht="12.75" customHeight="1" x14ac:dyDescent="0.25">
      <c r="B33" s="41"/>
      <c r="C33" s="41"/>
      <c r="D33" s="45"/>
      <c r="E33" s="67">
        <v>1</v>
      </c>
      <c r="F33" s="588" t="s">
        <v>406</v>
      </c>
      <c r="G33" s="588"/>
      <c r="H33" s="78"/>
      <c r="I33" s="106"/>
      <c r="J33" s="78"/>
      <c r="K33" s="48"/>
      <c r="L33" s="78"/>
      <c r="M33" s="41"/>
      <c r="N33" s="41"/>
    </row>
    <row r="34" spans="2:23" ht="12.75" customHeight="1" x14ac:dyDescent="0.25">
      <c r="B34" s="41"/>
      <c r="C34" s="41"/>
      <c r="D34" s="45"/>
      <c r="E34" s="67">
        <v>2</v>
      </c>
      <c r="F34" s="588" t="s">
        <v>414</v>
      </c>
      <c r="G34" s="588"/>
      <c r="H34" s="78"/>
      <c r="I34" s="106"/>
      <c r="J34" s="78"/>
      <c r="K34" s="43"/>
      <c r="L34" s="78"/>
      <c r="M34" s="41"/>
      <c r="N34" s="41"/>
      <c r="P34" s="597" t="str">
        <f>IF(AND(SUM(I38:I41)&gt;0,K37="Pri. System"),"Note:  
Values have been input for Bus Data line H3 a thru d - Buses with Interior Digital Camera System, however, the camera vendor has not been selected.","")</f>
        <v/>
      </c>
      <c r="Q34" s="597"/>
      <c r="R34" s="597"/>
      <c r="S34" s="597"/>
      <c r="T34" s="597"/>
      <c r="U34" s="597"/>
      <c r="V34" s="597"/>
      <c r="W34" s="597"/>
    </row>
    <row r="35" spans="2:23" ht="12.75" customHeight="1" x14ac:dyDescent="0.25">
      <c r="B35" s="41"/>
      <c r="C35" s="41"/>
      <c r="D35" s="45"/>
      <c r="E35" s="67">
        <v>3</v>
      </c>
      <c r="F35" s="68" t="s">
        <v>407</v>
      </c>
      <c r="G35" s="68"/>
      <c r="H35" s="83"/>
      <c r="I35" s="48"/>
      <c r="J35" s="83"/>
      <c r="K35" s="43"/>
      <c r="L35" s="78"/>
      <c r="M35" s="41"/>
      <c r="N35" s="41"/>
      <c r="P35" s="597"/>
      <c r="Q35" s="597"/>
      <c r="R35" s="597"/>
      <c r="S35" s="597"/>
      <c r="T35" s="597"/>
      <c r="U35" s="597"/>
      <c r="V35" s="597"/>
      <c r="W35" s="597"/>
    </row>
    <row r="36" spans="2:23" ht="12.75" customHeight="1" x14ac:dyDescent="0.25">
      <c r="B36" s="41"/>
      <c r="C36" s="41"/>
      <c r="D36" s="45"/>
      <c r="E36" s="45"/>
      <c r="F36" s="598" t="s">
        <v>413</v>
      </c>
      <c r="G36" s="598"/>
      <c r="H36" s="598"/>
      <c r="I36" s="598"/>
      <c r="J36" s="83"/>
      <c r="K36" s="48"/>
      <c r="L36" s="83"/>
      <c r="M36" s="48"/>
      <c r="N36" s="41"/>
      <c r="P36" s="597"/>
      <c r="Q36" s="597"/>
      <c r="R36" s="597"/>
      <c r="S36" s="597"/>
      <c r="T36" s="597"/>
      <c r="U36" s="597"/>
      <c r="V36" s="597"/>
      <c r="W36" s="597"/>
    </row>
    <row r="37" spans="2:23" ht="12.75" customHeight="1" thickBot="1" x14ac:dyDescent="0.3">
      <c r="B37" s="41"/>
      <c r="C37" s="41"/>
      <c r="D37" s="45"/>
      <c r="E37" s="101"/>
      <c r="F37" s="587" t="s">
        <v>390</v>
      </c>
      <c r="G37" s="587"/>
      <c r="H37" s="587"/>
      <c r="I37" s="587"/>
      <c r="J37" s="83"/>
      <c r="K37" s="122" t="s">
        <v>600</v>
      </c>
      <c r="L37" s="83"/>
      <c r="M37" s="122" t="s">
        <v>601</v>
      </c>
      <c r="N37" s="41"/>
      <c r="P37" s="597"/>
      <c r="Q37" s="597"/>
      <c r="R37" s="597"/>
      <c r="S37" s="597"/>
      <c r="T37" s="597"/>
      <c r="U37" s="597"/>
      <c r="V37" s="597"/>
      <c r="W37" s="597"/>
    </row>
    <row r="38" spans="2:23" ht="12.75" customHeight="1" x14ac:dyDescent="0.25">
      <c r="B38" s="41"/>
      <c r="C38" s="41"/>
      <c r="D38" s="45"/>
      <c r="E38" s="67"/>
      <c r="F38" s="69" t="s">
        <v>408</v>
      </c>
      <c r="G38" s="72" t="s">
        <v>384</v>
      </c>
      <c r="H38" s="82"/>
      <c r="I38" s="106"/>
      <c r="J38" s="82"/>
      <c r="K38" s="98"/>
      <c r="L38" s="98"/>
      <c r="M38" s="98"/>
      <c r="N38" s="41"/>
      <c r="P38" s="597"/>
      <c r="Q38" s="597"/>
      <c r="R38" s="597"/>
      <c r="S38" s="597"/>
      <c r="T38" s="597"/>
      <c r="U38" s="597"/>
      <c r="V38" s="597"/>
      <c r="W38" s="597"/>
    </row>
    <row r="39" spans="2:23" ht="12.75" customHeight="1" x14ac:dyDescent="0.25">
      <c r="B39" s="41"/>
      <c r="C39" s="41"/>
      <c r="D39" s="45"/>
      <c r="E39" s="67"/>
      <c r="F39" s="69" t="s">
        <v>409</v>
      </c>
      <c r="G39" s="72" t="s">
        <v>385</v>
      </c>
      <c r="H39" s="82"/>
      <c r="I39" s="106"/>
      <c r="J39" s="82"/>
      <c r="K39" s="98"/>
      <c r="L39" s="98"/>
      <c r="M39" s="99"/>
      <c r="N39" s="41"/>
      <c r="P39" s="597"/>
      <c r="Q39" s="597"/>
      <c r="R39" s="597"/>
      <c r="S39" s="597"/>
      <c r="T39" s="597"/>
      <c r="U39" s="597"/>
      <c r="V39" s="597"/>
      <c r="W39" s="597"/>
    </row>
    <row r="40" spans="2:23" ht="12.75" customHeight="1" x14ac:dyDescent="0.25">
      <c r="B40" s="41"/>
      <c r="C40" s="41"/>
      <c r="D40" s="45"/>
      <c r="E40" s="67"/>
      <c r="F40" s="69" t="s">
        <v>410</v>
      </c>
      <c r="G40" s="72" t="s">
        <v>386</v>
      </c>
      <c r="H40" s="82"/>
      <c r="I40" s="107"/>
      <c r="J40" s="82"/>
      <c r="K40" s="98"/>
      <c r="L40" s="98"/>
      <c r="M40" s="99"/>
      <c r="N40" s="41"/>
    </row>
    <row r="41" spans="2:23" ht="12.75" customHeight="1" thickBot="1" x14ac:dyDescent="0.3">
      <c r="B41" s="41"/>
      <c r="C41" s="41"/>
      <c r="D41" s="45"/>
      <c r="E41" s="73"/>
      <c r="F41" s="69" t="s">
        <v>411</v>
      </c>
      <c r="G41" s="72" t="s">
        <v>387</v>
      </c>
      <c r="H41" s="82"/>
      <c r="I41" s="106"/>
      <c r="J41" s="82"/>
      <c r="K41" s="110" t="str">
        <f>IF(SUM(I38:I41)&gt;0,SUM(I38:I41),"")</f>
        <v/>
      </c>
      <c r="L41" s="99"/>
      <c r="M41" s="99"/>
      <c r="N41" s="41"/>
      <c r="P41" s="597" t="str">
        <f>IF(AND(I43&gt;0,K44="Pri. System"),"Note:  
A value has been input for Bus Data line G4 - Buses with Stop Arm Cameras, however, the camera vendor has not been selected.","")</f>
        <v/>
      </c>
      <c r="Q41" s="597"/>
      <c r="R41" s="597"/>
      <c r="S41" s="597"/>
      <c r="T41" s="597"/>
      <c r="U41" s="597"/>
      <c r="V41" s="597"/>
      <c r="W41" s="597"/>
    </row>
    <row r="42" spans="2:23" ht="6" customHeight="1" thickTop="1" x14ac:dyDescent="0.25">
      <c r="B42" s="41"/>
      <c r="C42" s="41"/>
      <c r="D42" s="45"/>
      <c r="E42" s="73"/>
      <c r="F42" s="73"/>
      <c r="G42" s="72"/>
      <c r="H42" s="82"/>
      <c r="I42" s="99"/>
      <c r="J42" s="82"/>
      <c r="K42" s="99"/>
      <c r="L42" s="99"/>
      <c r="M42" s="99"/>
      <c r="N42" s="41"/>
      <c r="P42" s="597"/>
      <c r="Q42" s="597"/>
      <c r="R42" s="597"/>
      <c r="S42" s="597"/>
      <c r="T42" s="597"/>
      <c r="U42" s="597"/>
      <c r="V42" s="597"/>
      <c r="W42" s="597"/>
    </row>
    <row r="43" spans="2:23" ht="12.75" customHeight="1" x14ac:dyDescent="0.25">
      <c r="B43" s="41"/>
      <c r="C43" s="41"/>
      <c r="D43" s="45"/>
      <c r="E43" s="67">
        <v>4</v>
      </c>
      <c r="F43" s="588" t="s">
        <v>391</v>
      </c>
      <c r="G43" s="588"/>
      <c r="H43" s="78"/>
      <c r="I43" s="106"/>
      <c r="J43" s="78"/>
      <c r="K43" s="387"/>
      <c r="L43" s="46"/>
      <c r="M43" s="41"/>
      <c r="N43" s="41"/>
      <c r="P43" s="597"/>
      <c r="Q43" s="597"/>
      <c r="R43" s="597"/>
      <c r="S43" s="597"/>
      <c r="T43" s="597"/>
      <c r="U43" s="597"/>
      <c r="V43" s="597"/>
      <c r="W43" s="597"/>
    </row>
    <row r="44" spans="2:23" ht="12.75" customHeight="1" thickBot="1" x14ac:dyDescent="0.3">
      <c r="B44" s="41"/>
      <c r="C44" s="41"/>
      <c r="D44" s="45"/>
      <c r="E44" s="73"/>
      <c r="F44" s="587" t="s">
        <v>390</v>
      </c>
      <c r="G44" s="587"/>
      <c r="H44" s="587"/>
      <c r="I44" s="587"/>
      <c r="J44" s="78"/>
      <c r="K44" s="122" t="s">
        <v>600</v>
      </c>
      <c r="L44" s="78"/>
      <c r="M44" s="122" t="s">
        <v>601</v>
      </c>
      <c r="N44" s="41"/>
      <c r="P44" s="597"/>
      <c r="Q44" s="597"/>
      <c r="R44" s="597"/>
      <c r="S44" s="597"/>
      <c r="T44" s="597"/>
      <c r="U44" s="597"/>
      <c r="V44" s="597"/>
      <c r="W44" s="597"/>
    </row>
    <row r="45" spans="2:23" ht="6" customHeight="1" x14ac:dyDescent="0.25">
      <c r="B45" s="41"/>
      <c r="C45" s="41"/>
      <c r="D45" s="45"/>
      <c r="E45" s="101"/>
      <c r="F45" s="101"/>
      <c r="G45" s="101"/>
      <c r="H45" s="101"/>
      <c r="I45" s="101"/>
      <c r="J45" s="78"/>
      <c r="K45" s="43"/>
      <c r="L45" s="78"/>
      <c r="M45" s="41"/>
      <c r="N45" s="41"/>
      <c r="P45" s="597"/>
      <c r="Q45" s="597"/>
      <c r="R45" s="597"/>
      <c r="S45" s="597"/>
      <c r="T45" s="597"/>
      <c r="U45" s="597"/>
      <c r="V45" s="597"/>
      <c r="W45" s="597"/>
    </row>
    <row r="46" spans="2:23" ht="12.75" customHeight="1" x14ac:dyDescent="0.25">
      <c r="B46" s="41"/>
      <c r="C46" s="41"/>
      <c r="D46" s="45" t="s">
        <v>337</v>
      </c>
      <c r="E46" s="591" t="s">
        <v>415</v>
      </c>
      <c r="F46" s="591"/>
      <c r="G46" s="596"/>
      <c r="H46" s="83"/>
      <c r="I46" s="387"/>
      <c r="J46" s="83"/>
      <c r="K46" s="387"/>
      <c r="L46" s="46"/>
      <c r="M46" s="41"/>
      <c r="N46" s="41"/>
      <c r="P46" s="597"/>
      <c r="Q46" s="597"/>
      <c r="R46" s="597"/>
      <c r="S46" s="597"/>
      <c r="T46" s="597"/>
      <c r="U46" s="597"/>
      <c r="V46" s="597"/>
      <c r="W46" s="597"/>
    </row>
    <row r="47" spans="2:23" ht="12.75" customHeight="1" thickBot="1" x14ac:dyDescent="0.3">
      <c r="B47" s="41"/>
      <c r="C47" s="41"/>
      <c r="D47" s="45"/>
      <c r="E47" s="587" t="s">
        <v>390</v>
      </c>
      <c r="F47" s="587"/>
      <c r="G47" s="587"/>
      <c r="H47" s="587"/>
      <c r="I47" s="587"/>
      <c r="J47" s="83"/>
      <c r="K47" s="122" t="s">
        <v>600</v>
      </c>
      <c r="L47" s="83"/>
      <c r="M47" s="122" t="s">
        <v>601</v>
      </c>
      <c r="N47" s="41"/>
      <c r="P47" s="597"/>
      <c r="Q47" s="597"/>
      <c r="R47" s="597"/>
      <c r="S47" s="597"/>
      <c r="T47" s="597"/>
      <c r="U47" s="597"/>
      <c r="V47" s="597"/>
      <c r="W47" s="597"/>
    </row>
    <row r="48" spans="2:23" ht="12.75" customHeight="1" x14ac:dyDescent="0.25">
      <c r="B48" s="41"/>
      <c r="C48" s="41"/>
      <c r="D48" s="45"/>
      <c r="E48" s="67">
        <v>1</v>
      </c>
      <c r="F48" s="588" t="s">
        <v>325</v>
      </c>
      <c r="G48" s="588"/>
      <c r="H48" s="82"/>
      <c r="I48" s="106"/>
      <c r="J48" s="82"/>
      <c r="K48" s="41"/>
      <c r="L48" s="82"/>
      <c r="M48" s="41"/>
      <c r="N48" s="41"/>
    </row>
    <row r="49" spans="2:23" ht="12.75" customHeight="1" thickBot="1" x14ac:dyDescent="0.3">
      <c r="B49" s="41"/>
      <c r="C49" s="41"/>
      <c r="D49" s="45"/>
      <c r="E49" s="67">
        <v>2</v>
      </c>
      <c r="F49" s="588" t="s">
        <v>363</v>
      </c>
      <c r="G49" s="588"/>
      <c r="H49" s="82"/>
      <c r="I49" s="106"/>
      <c r="J49" s="82"/>
      <c r="K49" s="110" t="str">
        <f>IF(SUM(I48:I49)&gt;0,SUM(I48:I49),"")</f>
        <v/>
      </c>
      <c r="L49" s="82"/>
      <c r="M49" s="41"/>
      <c r="N49" s="41"/>
      <c r="P49" s="597" t="str">
        <f>IF(AND(SUM(I48:I49)&gt;0,K47="Pri. System"),"Note:  
A value has been input for Bus Data line I - Buses with GPS/Automatic Vehicle Locating Systems, however, the camera vendor has not been selected.","")</f>
        <v/>
      </c>
      <c r="Q49" s="597"/>
      <c r="R49" s="597"/>
      <c r="S49" s="597"/>
      <c r="T49" s="597"/>
      <c r="U49" s="597"/>
      <c r="V49" s="597"/>
      <c r="W49" s="597"/>
    </row>
    <row r="50" spans="2:23" ht="6" customHeight="1" thickTop="1" x14ac:dyDescent="0.25">
      <c r="B50" s="41"/>
      <c r="C50" s="41"/>
      <c r="D50" s="45"/>
      <c r="E50" s="101"/>
      <c r="F50" s="101"/>
      <c r="G50" s="101"/>
      <c r="H50" s="101"/>
      <c r="I50" s="101"/>
      <c r="J50" s="78"/>
      <c r="K50" s="43"/>
      <c r="L50" s="78"/>
      <c r="M50" s="41"/>
      <c r="N50" s="41"/>
      <c r="P50" s="597"/>
      <c r="Q50" s="597"/>
      <c r="R50" s="597"/>
      <c r="S50" s="597"/>
      <c r="T50" s="597"/>
      <c r="U50" s="597"/>
      <c r="V50" s="597"/>
      <c r="W50" s="597"/>
    </row>
    <row r="51" spans="2:23" ht="12.75" customHeight="1" x14ac:dyDescent="0.25">
      <c r="B51" s="41"/>
      <c r="C51" s="41"/>
      <c r="D51" s="45" t="s">
        <v>513</v>
      </c>
      <c r="E51" s="589" t="s">
        <v>364</v>
      </c>
      <c r="F51" s="589"/>
      <c r="G51" s="590"/>
      <c r="H51" s="78"/>
      <c r="I51" s="106"/>
      <c r="J51" s="78"/>
      <c r="K51" s="43"/>
      <c r="L51" s="78"/>
      <c r="M51" s="41"/>
      <c r="N51" s="41"/>
      <c r="P51" s="597"/>
      <c r="Q51" s="597"/>
      <c r="R51" s="597"/>
      <c r="S51" s="597"/>
      <c r="T51" s="597"/>
      <c r="U51" s="597"/>
      <c r="V51" s="597"/>
      <c r="W51" s="597"/>
    </row>
    <row r="52" spans="2:23" ht="6" customHeight="1" x14ac:dyDescent="0.25">
      <c r="B52" s="41"/>
      <c r="C52" s="41"/>
      <c r="D52" s="45"/>
      <c r="E52" s="73"/>
      <c r="F52" s="73"/>
      <c r="G52" s="72"/>
      <c r="H52" s="82"/>
      <c r="I52" s="99"/>
      <c r="J52" s="82"/>
      <c r="K52" s="99"/>
      <c r="L52" s="99"/>
      <c r="M52" s="99"/>
      <c r="N52" s="41"/>
      <c r="P52" s="597"/>
      <c r="Q52" s="597"/>
      <c r="R52" s="597"/>
      <c r="S52" s="597"/>
      <c r="T52" s="597"/>
      <c r="U52" s="597"/>
      <c r="V52" s="597"/>
      <c r="W52" s="597"/>
    </row>
    <row r="53" spans="2:23" ht="12.75" customHeight="1" x14ac:dyDescent="0.25">
      <c r="B53" s="41"/>
      <c r="C53" s="74" t="s">
        <v>365</v>
      </c>
      <c r="D53" s="45"/>
      <c r="E53" s="41"/>
      <c r="F53" s="41"/>
      <c r="G53" s="46"/>
      <c r="H53" s="46"/>
      <c r="I53" s="231"/>
      <c r="J53" s="46"/>
      <c r="K53" s="387"/>
      <c r="L53" s="46"/>
      <c r="M53" s="41"/>
      <c r="N53" s="41"/>
      <c r="P53" s="597"/>
      <c r="Q53" s="597"/>
      <c r="R53" s="597"/>
      <c r="S53" s="597"/>
      <c r="T53" s="597"/>
      <c r="U53" s="597"/>
      <c r="V53" s="597"/>
      <c r="W53" s="597"/>
    </row>
    <row r="54" spans="2:23" ht="12.75" customHeight="1" x14ac:dyDescent="0.25">
      <c r="B54" s="41"/>
      <c r="C54" s="41"/>
      <c r="D54" s="45" t="s">
        <v>45</v>
      </c>
      <c r="E54" s="589" t="s">
        <v>416</v>
      </c>
      <c r="F54" s="589"/>
      <c r="G54" s="590"/>
      <c r="H54" s="78"/>
      <c r="I54" s="106"/>
      <c r="J54" s="78"/>
      <c r="K54" s="43"/>
      <c r="L54" s="78"/>
      <c r="M54" s="41"/>
      <c r="N54" s="41"/>
      <c r="P54" s="597"/>
      <c r="Q54" s="597"/>
      <c r="R54" s="597"/>
      <c r="S54" s="597"/>
      <c r="T54" s="597"/>
      <c r="U54" s="597"/>
      <c r="V54" s="597"/>
      <c r="W54" s="597"/>
    </row>
    <row r="55" spans="2:23" ht="12.75" customHeight="1" x14ac:dyDescent="0.25">
      <c r="B55" s="41"/>
      <c r="C55" s="41"/>
      <c r="D55" s="45" t="s">
        <v>46</v>
      </c>
      <c r="E55" s="589" t="s">
        <v>374</v>
      </c>
      <c r="F55" s="589"/>
      <c r="G55" s="590"/>
      <c r="H55" s="78"/>
      <c r="I55" s="106"/>
      <c r="J55" s="78"/>
      <c r="K55" s="43"/>
      <c r="L55" s="78"/>
      <c r="M55" s="41"/>
      <c r="N55" s="41"/>
      <c r="P55" s="597"/>
      <c r="Q55" s="597"/>
      <c r="R55" s="597"/>
      <c r="S55" s="597"/>
      <c r="T55" s="597"/>
      <c r="U55" s="597"/>
      <c r="V55" s="597"/>
      <c r="W55" s="597"/>
    </row>
    <row r="56" spans="2:23" ht="12.75" customHeight="1" x14ac:dyDescent="0.25">
      <c r="B56" s="41"/>
      <c r="C56" s="41"/>
      <c r="D56" s="45" t="s">
        <v>47</v>
      </c>
      <c r="E56" s="589" t="s">
        <v>373</v>
      </c>
      <c r="F56" s="589"/>
      <c r="G56" s="590"/>
      <c r="H56" s="78"/>
      <c r="I56" s="106"/>
      <c r="J56" s="78"/>
      <c r="K56" s="43"/>
      <c r="L56" s="78"/>
      <c r="M56" s="41"/>
      <c r="N56" s="41"/>
    </row>
    <row r="57" spans="2:23" ht="6" customHeight="1" x14ac:dyDescent="0.25">
      <c r="B57" s="41"/>
      <c r="C57" s="41"/>
      <c r="D57" s="45"/>
      <c r="E57" s="73"/>
      <c r="F57" s="73"/>
      <c r="G57" s="78"/>
      <c r="H57" s="78"/>
      <c r="I57" s="78"/>
      <c r="J57" s="78"/>
      <c r="K57" s="43"/>
      <c r="L57" s="78"/>
      <c r="M57" s="41"/>
      <c r="N57" s="41"/>
    </row>
    <row r="58" spans="2:23" ht="12.75" customHeight="1" x14ac:dyDescent="0.25">
      <c r="B58" s="41"/>
      <c r="C58" s="74" t="s">
        <v>366</v>
      </c>
      <c r="D58" s="45"/>
      <c r="E58" s="41"/>
      <c r="F58" s="41"/>
      <c r="G58" s="46"/>
      <c r="H58" s="46"/>
      <c r="I58" s="47"/>
      <c r="J58" s="46"/>
      <c r="K58" s="43"/>
      <c r="L58" s="78"/>
      <c r="M58" s="41"/>
      <c r="N58" s="41"/>
      <c r="Q58" s="2" t="s">
        <v>309</v>
      </c>
    </row>
    <row r="59" spans="2:23" ht="12.75" customHeight="1" x14ac:dyDescent="0.25">
      <c r="B59" s="41"/>
      <c r="C59" s="41"/>
      <c r="D59" s="45" t="s">
        <v>45</v>
      </c>
      <c r="E59" s="591" t="s">
        <v>388</v>
      </c>
      <c r="F59" s="591"/>
      <c r="G59" s="596"/>
      <c r="H59" s="83"/>
      <c r="I59" s="108"/>
      <c r="J59" s="83"/>
      <c r="K59" s="43"/>
      <c r="L59" s="78"/>
      <c r="M59" s="41"/>
      <c r="N59" s="41"/>
    </row>
    <row r="60" spans="2:23" ht="12.75" customHeight="1" x14ac:dyDescent="0.25">
      <c r="B60" s="41"/>
      <c r="C60" s="41"/>
      <c r="D60" s="45"/>
      <c r="E60" s="73">
        <v>1</v>
      </c>
      <c r="F60" s="588" t="s">
        <v>371</v>
      </c>
      <c r="G60" s="588"/>
      <c r="H60" s="82"/>
      <c r="I60" s="106"/>
      <c r="J60" s="82"/>
      <c r="K60" s="43"/>
      <c r="L60" s="82"/>
      <c r="M60" s="41"/>
      <c r="N60" s="41"/>
    </row>
    <row r="61" spans="2:23" ht="12.75" customHeight="1" thickBot="1" x14ac:dyDescent="0.3">
      <c r="B61" s="41"/>
      <c r="C61" s="41"/>
      <c r="D61" s="45"/>
      <c r="E61" s="73">
        <v>2</v>
      </c>
      <c r="F61" s="588" t="s">
        <v>372</v>
      </c>
      <c r="G61" s="588"/>
      <c r="H61" s="82"/>
      <c r="I61" s="106"/>
      <c r="J61" s="82"/>
      <c r="K61" s="109" t="str">
        <f>IF(SUM(I60:I61)&gt;0,SUM(I60:I61),"")</f>
        <v/>
      </c>
      <c r="L61" s="82"/>
      <c r="M61" s="41"/>
      <c r="N61" s="41"/>
    </row>
    <row r="62" spans="2:23" ht="12.75" customHeight="1" thickTop="1" x14ac:dyDescent="0.25">
      <c r="B62" s="41"/>
      <c r="C62" s="41"/>
      <c r="D62" s="45" t="s">
        <v>46</v>
      </c>
      <c r="E62" s="589" t="s">
        <v>370</v>
      </c>
      <c r="F62" s="589"/>
      <c r="G62" s="590"/>
      <c r="H62" s="78"/>
      <c r="I62" s="106"/>
      <c r="J62" s="78"/>
      <c r="K62" s="43"/>
      <c r="L62" s="78"/>
      <c r="M62" s="41"/>
      <c r="N62" s="41"/>
    </row>
    <row r="63" spans="2:23" ht="12.75" customHeight="1" x14ac:dyDescent="0.25">
      <c r="B63" s="41"/>
      <c r="C63" s="41"/>
      <c r="D63" s="45" t="s">
        <v>47</v>
      </c>
      <c r="E63" s="589" t="s">
        <v>369</v>
      </c>
      <c r="F63" s="589"/>
      <c r="G63" s="590"/>
      <c r="H63" s="78"/>
      <c r="I63" s="106"/>
      <c r="J63" s="78"/>
      <c r="K63" s="43"/>
      <c r="L63" s="78"/>
      <c r="M63" s="41"/>
      <c r="N63" s="41"/>
    </row>
    <row r="64" spans="2:23" ht="12.75" customHeight="1" x14ac:dyDescent="0.25">
      <c r="B64" s="41"/>
      <c r="C64" s="41"/>
      <c r="D64" s="45" t="s">
        <v>48</v>
      </c>
      <c r="E64" s="589" t="s">
        <v>367</v>
      </c>
      <c r="F64" s="589"/>
      <c r="G64" s="590"/>
      <c r="H64" s="78"/>
      <c r="I64" s="106"/>
      <c r="J64" s="78"/>
      <c r="K64" s="41"/>
      <c r="L64" s="78"/>
      <c r="M64" s="41"/>
      <c r="N64" s="41"/>
    </row>
    <row r="65" spans="2:14" ht="12.75" customHeight="1" x14ac:dyDescent="0.25">
      <c r="B65" s="41"/>
      <c r="C65" s="41"/>
      <c r="D65" s="45" t="s">
        <v>49</v>
      </c>
      <c r="E65" s="589" t="s">
        <v>368</v>
      </c>
      <c r="F65" s="589"/>
      <c r="G65" s="590"/>
      <c r="H65" s="78"/>
      <c r="I65" s="106"/>
      <c r="J65" s="78"/>
      <c r="K65" s="41"/>
      <c r="L65" s="78"/>
      <c r="M65" s="41"/>
      <c r="N65" s="41"/>
    </row>
    <row r="66" spans="2:14" ht="6" customHeight="1" x14ac:dyDescent="0.35">
      <c r="B66" s="41"/>
      <c r="C66" s="41"/>
      <c r="D66" s="45"/>
      <c r="E66" s="41"/>
      <c r="F66" s="41"/>
      <c r="G66" s="79"/>
      <c r="H66" s="79"/>
      <c r="I66" s="28"/>
      <c r="J66" s="79"/>
      <c r="K66" s="47"/>
      <c r="L66" s="79"/>
      <c r="M66" s="41"/>
      <c r="N66" s="41"/>
    </row>
    <row r="67" spans="2:14" ht="12.75" customHeight="1" x14ac:dyDescent="0.3">
      <c r="B67" s="41"/>
      <c r="C67" s="74" t="s">
        <v>380</v>
      </c>
      <c r="D67" s="45"/>
      <c r="E67" s="41"/>
      <c r="F67" s="41"/>
      <c r="G67" s="42"/>
      <c r="H67" s="42"/>
      <c r="I67" s="19"/>
      <c r="J67" s="42"/>
      <c r="K67" s="41"/>
      <c r="L67" s="403"/>
      <c r="M67" s="41"/>
      <c r="N67" s="41"/>
    </row>
    <row r="68" spans="2:14" ht="12.75" customHeight="1" x14ac:dyDescent="0.3">
      <c r="B68" s="41"/>
      <c r="C68" s="41"/>
      <c r="D68" s="45"/>
      <c r="E68" s="41"/>
      <c r="F68" s="593"/>
      <c r="G68" s="593"/>
      <c r="H68" s="402"/>
      <c r="I68" s="405"/>
      <c r="J68" s="402"/>
      <c r="K68" s="41"/>
      <c r="L68" s="402"/>
      <c r="M68" s="41"/>
      <c r="N68" s="41"/>
    </row>
    <row r="69" spans="2:14" ht="12.75" customHeight="1" x14ac:dyDescent="0.3">
      <c r="B69" s="41"/>
      <c r="C69" s="41"/>
      <c r="D69" s="45"/>
      <c r="E69" s="41"/>
      <c r="F69" s="41"/>
      <c r="G69" s="77" t="s">
        <v>376</v>
      </c>
      <c r="H69" s="402"/>
      <c r="I69" s="75" t="s">
        <v>375</v>
      </c>
      <c r="J69" s="402"/>
      <c r="K69" s="41"/>
      <c r="L69" s="402"/>
      <c r="M69" s="41"/>
      <c r="N69" s="41"/>
    </row>
    <row r="70" spans="2:14" ht="12.75" customHeight="1" x14ac:dyDescent="0.3">
      <c r="B70" s="41"/>
      <c r="C70" s="41"/>
      <c r="D70" s="45"/>
      <c r="E70" s="41"/>
      <c r="F70" s="586"/>
      <c r="G70" s="586"/>
      <c r="H70" s="402"/>
      <c r="I70" s="406"/>
      <c r="J70" s="402"/>
      <c r="K70" s="41"/>
      <c r="L70" s="402"/>
      <c r="M70" s="41"/>
      <c r="N70" s="41"/>
    </row>
    <row r="71" spans="2:14" ht="12.75" customHeight="1" x14ac:dyDescent="0.3">
      <c r="B71" s="41"/>
      <c r="C71" s="41"/>
      <c r="D71" s="45"/>
      <c r="E71" s="41"/>
      <c r="F71" s="41"/>
      <c r="G71" s="77" t="s">
        <v>377</v>
      </c>
      <c r="H71" s="402"/>
      <c r="I71" s="75" t="s">
        <v>375</v>
      </c>
      <c r="J71" s="402"/>
      <c r="K71" s="41"/>
      <c r="L71" s="402"/>
      <c r="M71" s="41"/>
      <c r="N71" s="41"/>
    </row>
    <row r="72" spans="2:14" ht="12.75" customHeight="1" x14ac:dyDescent="0.3">
      <c r="B72" s="41"/>
      <c r="C72" s="41"/>
      <c r="D72" s="45"/>
      <c r="E72" s="41"/>
      <c r="F72" s="586"/>
      <c r="G72" s="586"/>
      <c r="H72" s="402"/>
      <c r="I72" s="406"/>
      <c r="J72" s="402"/>
      <c r="K72" s="41"/>
      <c r="L72" s="402"/>
      <c r="M72" s="41"/>
      <c r="N72" s="41"/>
    </row>
    <row r="73" spans="2:14" ht="12.75" customHeight="1" x14ac:dyDescent="0.3">
      <c r="B73" s="41"/>
      <c r="C73" s="41"/>
      <c r="D73" s="45"/>
      <c r="E73" s="41"/>
      <c r="F73" s="41"/>
      <c r="G73" s="77" t="s">
        <v>378</v>
      </c>
      <c r="H73" s="402"/>
      <c r="I73" s="75" t="s">
        <v>375</v>
      </c>
      <c r="J73" s="402"/>
      <c r="K73" s="41"/>
      <c r="L73" s="402"/>
      <c r="M73" s="41"/>
      <c r="N73" s="41"/>
    </row>
    <row r="74" spans="2:14" ht="12.75" customHeight="1" x14ac:dyDescent="0.3">
      <c r="B74" s="41"/>
      <c r="C74" s="41"/>
      <c r="D74" s="45"/>
      <c r="E74" s="41"/>
      <c r="F74" s="586"/>
      <c r="G74" s="586"/>
      <c r="H74" s="402"/>
      <c r="I74" s="406"/>
      <c r="J74" s="402"/>
      <c r="K74" s="41"/>
      <c r="L74" s="402"/>
      <c r="M74" s="41"/>
      <c r="N74" s="41"/>
    </row>
    <row r="75" spans="2:14" ht="12.75" customHeight="1" x14ac:dyDescent="0.3">
      <c r="B75" s="41"/>
      <c r="C75" s="41"/>
      <c r="D75" s="45"/>
      <c r="E75" s="41"/>
      <c r="F75" s="41"/>
      <c r="G75" s="77" t="s">
        <v>379</v>
      </c>
      <c r="H75" s="402"/>
      <c r="I75" s="75" t="s">
        <v>375</v>
      </c>
      <c r="J75" s="402"/>
      <c r="K75" s="51"/>
      <c r="L75" s="402"/>
      <c r="M75" s="51"/>
      <c r="N75" s="41"/>
    </row>
    <row r="76" spans="2:14" ht="6" customHeight="1" x14ac:dyDescent="0.3">
      <c r="B76" s="41"/>
      <c r="C76" s="41"/>
      <c r="D76" s="45"/>
      <c r="E76" s="41"/>
      <c r="F76" s="41"/>
      <c r="G76" s="41"/>
      <c r="H76" s="402"/>
      <c r="I76" s="41"/>
      <c r="J76" s="41"/>
      <c r="K76" s="51"/>
      <c r="L76" s="404"/>
      <c r="M76" s="51"/>
      <c r="N76" s="41"/>
    </row>
    <row r="77" spans="2:14" x14ac:dyDescent="0.25">
      <c r="I77" s="15"/>
      <c r="K77" s="15"/>
      <c r="M77" s="11"/>
    </row>
    <row r="78" spans="2:14" x14ac:dyDescent="0.25">
      <c r="I78" s="15"/>
      <c r="K78" s="15"/>
      <c r="M78" s="11"/>
    </row>
    <row r="79" spans="2:14" x14ac:dyDescent="0.25">
      <c r="I79" s="6"/>
      <c r="K79" s="15"/>
      <c r="M79" s="11"/>
    </row>
    <row r="80" spans="2:14" x14ac:dyDescent="0.25">
      <c r="I80" s="6"/>
      <c r="K80" s="15"/>
      <c r="M80" s="11"/>
    </row>
    <row r="81" spans="9:13" x14ac:dyDescent="0.25">
      <c r="I81" s="6"/>
      <c r="K81" s="15"/>
      <c r="M81" s="11"/>
    </row>
    <row r="82" spans="9:13" x14ac:dyDescent="0.25">
      <c r="I82" s="6"/>
      <c r="K82" s="15"/>
      <c r="M82" s="11"/>
    </row>
    <row r="83" spans="9:13" x14ac:dyDescent="0.25">
      <c r="I83" s="6"/>
      <c r="K83" s="15"/>
      <c r="M83" s="11"/>
    </row>
    <row r="84" spans="9:13" x14ac:dyDescent="0.25">
      <c r="I84" s="6"/>
      <c r="K84" s="6"/>
    </row>
    <row r="85" spans="9:13" x14ac:dyDescent="0.25">
      <c r="I85" s="6"/>
      <c r="K85" s="6"/>
    </row>
    <row r="86" spans="9:13" x14ac:dyDescent="0.25">
      <c r="I86" s="6"/>
      <c r="K86" s="6"/>
    </row>
    <row r="87" spans="9:13" x14ac:dyDescent="0.25">
      <c r="I87" s="6"/>
      <c r="K87" s="6"/>
    </row>
    <row r="88" spans="9:13" x14ac:dyDescent="0.25">
      <c r="I88" s="6"/>
      <c r="K88" s="6"/>
    </row>
    <row r="89" spans="9:13" x14ac:dyDescent="0.25">
      <c r="I89" s="6"/>
      <c r="K89" s="6"/>
    </row>
    <row r="90" spans="9:13" x14ac:dyDescent="0.25">
      <c r="I90" s="6"/>
      <c r="K90" s="6"/>
    </row>
    <row r="91" spans="9:13" x14ac:dyDescent="0.25">
      <c r="I91" s="6"/>
      <c r="K91" s="6"/>
    </row>
    <row r="92" spans="9:13" x14ac:dyDescent="0.25">
      <c r="I92" s="6"/>
      <c r="K92" s="6"/>
    </row>
    <row r="93" spans="9:13" x14ac:dyDescent="0.25">
      <c r="I93" s="6"/>
      <c r="K93" s="6"/>
    </row>
    <row r="94" spans="9:13" x14ac:dyDescent="0.25">
      <c r="I94" s="6"/>
      <c r="K94" s="6"/>
    </row>
    <row r="95" spans="9:13" x14ac:dyDescent="0.25">
      <c r="I95" s="6"/>
      <c r="K95" s="6"/>
    </row>
    <row r="96" spans="9:13" x14ac:dyDescent="0.25">
      <c r="K96" s="6"/>
    </row>
    <row r="97" spans="11:11" x14ac:dyDescent="0.25">
      <c r="K97" s="6"/>
    </row>
    <row r="98" spans="11:11" x14ac:dyDescent="0.25">
      <c r="K98" s="6"/>
    </row>
    <row r="99" spans="11:11" x14ac:dyDescent="0.25">
      <c r="K99" s="6"/>
    </row>
    <row r="100" spans="11:11" x14ac:dyDescent="0.25">
      <c r="K100" s="6"/>
    </row>
    <row r="101" spans="11:11" x14ac:dyDescent="0.25">
      <c r="K101" s="6"/>
    </row>
    <row r="102" spans="11:11" x14ac:dyDescent="0.25">
      <c r="K102" s="6"/>
    </row>
    <row r="103" spans="11:11" x14ac:dyDescent="0.25">
      <c r="K103" s="6"/>
    </row>
    <row r="129" spans="4:14" ht="17.399999999999999" x14ac:dyDescent="0.3">
      <c r="G129" s="40" t="s">
        <v>73</v>
      </c>
      <c r="H129" s="40"/>
      <c r="I129" s="40" t="s">
        <v>74</v>
      </c>
      <c r="J129" s="40"/>
      <c r="K129" s="16"/>
      <c r="L129" s="40"/>
      <c r="M129" s="16"/>
    </row>
    <row r="130" spans="4:14" ht="26.4" x14ac:dyDescent="0.25">
      <c r="G130" s="52" t="s">
        <v>55</v>
      </c>
      <c r="H130" s="53"/>
      <c r="I130" s="53" t="s">
        <v>309</v>
      </c>
      <c r="J130" s="53"/>
      <c r="K130" s="119" t="s">
        <v>70</v>
      </c>
      <c r="L130" s="53"/>
      <c r="M130" s="120" t="s">
        <v>69</v>
      </c>
    </row>
    <row r="131" spans="4:14" x14ac:dyDescent="0.25">
      <c r="G131" s="54" t="s">
        <v>75</v>
      </c>
      <c r="H131" s="55"/>
      <c r="I131" s="55" t="s">
        <v>76</v>
      </c>
      <c r="J131" s="55"/>
      <c r="K131" s="117" t="s">
        <v>600</v>
      </c>
      <c r="L131" s="55"/>
      <c r="M131" s="117" t="s">
        <v>600</v>
      </c>
    </row>
    <row r="132" spans="4:14" x14ac:dyDescent="0.25">
      <c r="G132" s="54" t="s">
        <v>77</v>
      </c>
      <c r="H132" s="55"/>
      <c r="I132" s="55" t="s">
        <v>78</v>
      </c>
      <c r="J132" s="55"/>
      <c r="K132" s="115" t="s">
        <v>311</v>
      </c>
      <c r="L132" s="55"/>
      <c r="M132" s="116" t="s">
        <v>602</v>
      </c>
    </row>
    <row r="133" spans="4:14" x14ac:dyDescent="0.25">
      <c r="G133" s="54" t="s">
        <v>79</v>
      </c>
      <c r="H133" s="55"/>
      <c r="I133" s="55" t="s">
        <v>80</v>
      </c>
      <c r="J133" s="55"/>
      <c r="K133" s="115" t="s">
        <v>62</v>
      </c>
      <c r="L133" s="55"/>
      <c r="M133" s="116" t="s">
        <v>64</v>
      </c>
    </row>
    <row r="134" spans="4:14" x14ac:dyDescent="0.25">
      <c r="G134" s="54" t="s">
        <v>81</v>
      </c>
      <c r="H134" s="55"/>
      <c r="I134" s="55" t="s">
        <v>82</v>
      </c>
      <c r="J134" s="55"/>
      <c r="K134" s="115" t="s">
        <v>63</v>
      </c>
      <c r="L134" s="55"/>
      <c r="M134" s="116" t="s">
        <v>65</v>
      </c>
    </row>
    <row r="135" spans="4:14" x14ac:dyDescent="0.25">
      <c r="G135" s="54" t="s">
        <v>83</v>
      </c>
      <c r="H135" s="55"/>
      <c r="I135" s="57" t="s">
        <v>84</v>
      </c>
      <c r="J135" s="55"/>
      <c r="K135" s="115" t="s">
        <v>66</v>
      </c>
      <c r="L135" s="55"/>
      <c r="M135" s="116" t="s">
        <v>66</v>
      </c>
      <c r="N135" s="2" t="s">
        <v>2</v>
      </c>
    </row>
    <row r="136" spans="4:14" x14ac:dyDescent="0.25">
      <c r="G136" s="54" t="s">
        <v>85</v>
      </c>
      <c r="H136" s="55"/>
      <c r="I136" s="55" t="s">
        <v>86</v>
      </c>
      <c r="J136" s="55"/>
      <c r="K136" s="115" t="s">
        <v>68</v>
      </c>
      <c r="L136" s="55"/>
      <c r="M136" s="116" t="s">
        <v>67</v>
      </c>
      <c r="N136" s="2" t="s">
        <v>2</v>
      </c>
    </row>
    <row r="137" spans="4:14" x14ac:dyDescent="0.25">
      <c r="G137" s="54" t="s">
        <v>87</v>
      </c>
      <c r="H137" s="55"/>
      <c r="I137" s="55" t="s">
        <v>88</v>
      </c>
      <c r="J137" s="55"/>
      <c r="K137" s="115" t="s">
        <v>312</v>
      </c>
      <c r="L137" s="55"/>
      <c r="M137" s="116" t="s">
        <v>68</v>
      </c>
    </row>
    <row r="138" spans="4:14" x14ac:dyDescent="0.25">
      <c r="G138" s="54" t="s">
        <v>89</v>
      </c>
      <c r="H138" s="55"/>
      <c r="I138" s="55" t="s">
        <v>90</v>
      </c>
      <c r="J138" s="55"/>
      <c r="K138" s="115" t="s">
        <v>72</v>
      </c>
      <c r="L138" s="55"/>
      <c r="M138" s="56"/>
    </row>
    <row r="139" spans="4:14" x14ac:dyDescent="0.25">
      <c r="G139" s="54" t="s">
        <v>91</v>
      </c>
      <c r="H139" s="55"/>
      <c r="I139" s="55" t="s">
        <v>92</v>
      </c>
      <c r="J139" s="55"/>
      <c r="K139" s="115" t="s">
        <v>71</v>
      </c>
      <c r="L139" s="55"/>
      <c r="M139" s="58"/>
    </row>
    <row r="140" spans="4:14" s="11" customFormat="1" x14ac:dyDescent="0.25">
      <c r="D140" s="71"/>
      <c r="G140" s="54" t="s">
        <v>93</v>
      </c>
      <c r="H140" s="55"/>
      <c r="I140" s="55" t="s">
        <v>94</v>
      </c>
      <c r="J140" s="55"/>
      <c r="K140" s="115" t="s">
        <v>3</v>
      </c>
      <c r="L140" s="55"/>
      <c r="M140" s="58"/>
    </row>
    <row r="141" spans="4:14" x14ac:dyDescent="0.25">
      <c r="G141" s="54" t="s">
        <v>95</v>
      </c>
      <c r="H141" s="55"/>
      <c r="I141" s="55" t="s">
        <v>96</v>
      </c>
      <c r="J141" s="55"/>
      <c r="K141" s="115"/>
      <c r="L141" s="55"/>
      <c r="M141" s="58"/>
    </row>
    <row r="142" spans="4:14" x14ac:dyDescent="0.25">
      <c r="G142" s="54" t="s">
        <v>302</v>
      </c>
      <c r="H142" s="55"/>
      <c r="I142" s="55" t="s">
        <v>97</v>
      </c>
      <c r="J142" s="55"/>
      <c r="K142" s="115"/>
      <c r="L142" s="55"/>
      <c r="M142" s="58"/>
    </row>
    <row r="143" spans="4:14" x14ac:dyDescent="0.25">
      <c r="G143" s="54" t="s">
        <v>98</v>
      </c>
      <c r="H143" s="55"/>
      <c r="I143" s="55" t="s">
        <v>99</v>
      </c>
      <c r="J143" s="55"/>
      <c r="K143" s="115"/>
      <c r="L143" s="55"/>
      <c r="M143" s="58"/>
      <c r="N143" s="2" t="s">
        <v>2</v>
      </c>
    </row>
    <row r="144" spans="4:14" x14ac:dyDescent="0.25">
      <c r="G144" s="54" t="s">
        <v>100</v>
      </c>
      <c r="H144" s="55"/>
      <c r="I144" s="55" t="s">
        <v>101</v>
      </c>
      <c r="J144" s="55"/>
      <c r="K144" s="115"/>
      <c r="L144" s="55"/>
      <c r="M144" s="58"/>
    </row>
    <row r="145" spans="7:13" x14ac:dyDescent="0.25">
      <c r="G145" s="54" t="s">
        <v>303</v>
      </c>
      <c r="H145" s="55"/>
      <c r="I145" s="57" t="s">
        <v>289</v>
      </c>
      <c r="J145" s="55"/>
      <c r="K145" s="115"/>
      <c r="L145" s="55"/>
      <c r="M145" s="58"/>
    </row>
    <row r="146" spans="7:13" x14ac:dyDescent="0.25">
      <c r="G146" s="54" t="s">
        <v>102</v>
      </c>
      <c r="H146" s="55"/>
      <c r="I146" s="55" t="s">
        <v>103</v>
      </c>
      <c r="J146" s="55"/>
      <c r="K146" s="115"/>
      <c r="L146" s="55"/>
      <c r="M146" s="58"/>
    </row>
    <row r="147" spans="7:13" x14ac:dyDescent="0.25">
      <c r="G147" s="54" t="s">
        <v>104</v>
      </c>
      <c r="H147" s="55"/>
      <c r="I147" s="55" t="s">
        <v>105</v>
      </c>
      <c r="J147" s="55"/>
      <c r="K147" s="115"/>
      <c r="L147" s="55"/>
      <c r="M147" s="58"/>
    </row>
    <row r="148" spans="7:13" x14ac:dyDescent="0.25">
      <c r="G148" s="54" t="s">
        <v>106</v>
      </c>
      <c r="H148" s="55"/>
      <c r="I148" s="55" t="s">
        <v>107</v>
      </c>
      <c r="J148" s="55"/>
      <c r="K148" s="115"/>
      <c r="L148" s="55"/>
      <c r="M148" s="58"/>
    </row>
    <row r="149" spans="7:13" x14ac:dyDescent="0.25">
      <c r="G149" s="54" t="s">
        <v>108</v>
      </c>
      <c r="H149" s="55"/>
      <c r="I149" s="55" t="s">
        <v>109</v>
      </c>
      <c r="J149" s="55"/>
      <c r="K149" s="115"/>
      <c r="L149" s="55"/>
      <c r="M149" s="58"/>
    </row>
    <row r="150" spans="7:13" x14ac:dyDescent="0.25">
      <c r="G150" s="54" t="s">
        <v>110</v>
      </c>
      <c r="H150" s="55"/>
      <c r="I150" s="55" t="s">
        <v>111</v>
      </c>
      <c r="J150" s="55"/>
      <c r="K150" s="115"/>
      <c r="L150" s="55"/>
      <c r="M150" s="58"/>
    </row>
    <row r="151" spans="7:13" x14ac:dyDescent="0.25">
      <c r="G151" s="54" t="s">
        <v>301</v>
      </c>
      <c r="H151" s="55"/>
      <c r="I151" s="55" t="s">
        <v>112</v>
      </c>
      <c r="J151" s="55"/>
      <c r="K151" s="58"/>
      <c r="L151" s="55"/>
      <c r="M151" s="58"/>
    </row>
    <row r="152" spans="7:13" x14ac:dyDescent="0.25">
      <c r="G152" s="54" t="s">
        <v>304</v>
      </c>
      <c r="H152" s="55"/>
      <c r="I152" s="55" t="s">
        <v>113</v>
      </c>
      <c r="J152" s="55"/>
      <c r="K152" s="58"/>
      <c r="L152" s="55"/>
      <c r="M152" s="58"/>
    </row>
    <row r="153" spans="7:13" x14ac:dyDescent="0.25">
      <c r="G153" s="54" t="s">
        <v>114</v>
      </c>
      <c r="H153" s="55"/>
      <c r="I153" s="55" t="s">
        <v>115</v>
      </c>
      <c r="J153" s="55"/>
      <c r="K153" s="118" t="s">
        <v>601</v>
      </c>
      <c r="L153" s="55"/>
      <c r="M153" s="118" t="s">
        <v>601</v>
      </c>
    </row>
    <row r="154" spans="7:13" x14ac:dyDescent="0.25">
      <c r="G154" s="54" t="s">
        <v>116</v>
      </c>
      <c r="H154" s="55"/>
      <c r="I154" s="55" t="s">
        <v>117</v>
      </c>
      <c r="J154" s="55"/>
      <c r="K154" s="115" t="s">
        <v>311</v>
      </c>
      <c r="L154" s="55"/>
      <c r="M154" s="116" t="s">
        <v>602</v>
      </c>
    </row>
    <row r="155" spans="7:13" x14ac:dyDescent="0.25">
      <c r="G155" s="54" t="s">
        <v>118</v>
      </c>
      <c r="H155" s="55"/>
      <c r="I155" s="55" t="s">
        <v>119</v>
      </c>
      <c r="J155" s="55"/>
      <c r="K155" s="115" t="s">
        <v>62</v>
      </c>
      <c r="L155" s="55"/>
      <c r="M155" s="116" t="s">
        <v>64</v>
      </c>
    </row>
    <row r="156" spans="7:13" x14ac:dyDescent="0.25">
      <c r="G156" s="54" t="s">
        <v>120</v>
      </c>
      <c r="H156" s="55"/>
      <c r="I156" s="55" t="s">
        <v>121</v>
      </c>
      <c r="J156" s="55"/>
      <c r="K156" s="115" t="s">
        <v>63</v>
      </c>
      <c r="L156" s="55"/>
      <c r="M156" s="116" t="s">
        <v>65</v>
      </c>
    </row>
    <row r="157" spans="7:13" x14ac:dyDescent="0.25">
      <c r="G157" s="54" t="s">
        <v>122</v>
      </c>
      <c r="H157" s="55"/>
      <c r="I157" s="55" t="s">
        <v>123</v>
      </c>
      <c r="J157" s="55"/>
      <c r="K157" s="115" t="s">
        <v>66</v>
      </c>
      <c r="L157" s="55"/>
      <c r="M157" s="116" t="s">
        <v>66</v>
      </c>
    </row>
    <row r="158" spans="7:13" x14ac:dyDescent="0.25">
      <c r="G158" s="54" t="s">
        <v>124</v>
      </c>
      <c r="H158" s="55"/>
      <c r="I158" s="55" t="s">
        <v>125</v>
      </c>
      <c r="J158" s="55"/>
      <c r="K158" s="115" t="s">
        <v>68</v>
      </c>
      <c r="L158" s="55"/>
      <c r="M158" s="116" t="s">
        <v>67</v>
      </c>
    </row>
    <row r="159" spans="7:13" x14ac:dyDescent="0.25">
      <c r="G159" s="54" t="s">
        <v>305</v>
      </c>
      <c r="H159" s="55"/>
      <c r="I159" s="59" t="s">
        <v>288</v>
      </c>
      <c r="J159" s="55"/>
      <c r="K159" s="115" t="s">
        <v>312</v>
      </c>
      <c r="L159" s="55"/>
      <c r="M159" s="116" t="s">
        <v>68</v>
      </c>
    </row>
    <row r="160" spans="7:13" x14ac:dyDescent="0.25">
      <c r="G160" s="54" t="s">
        <v>126</v>
      </c>
      <c r="H160" s="55"/>
      <c r="I160" s="55" t="s">
        <v>127</v>
      </c>
      <c r="J160" s="55"/>
      <c r="K160" s="115" t="s">
        <v>72</v>
      </c>
      <c r="L160" s="55"/>
      <c r="M160" s="58"/>
    </row>
    <row r="161" spans="7:13" x14ac:dyDescent="0.25">
      <c r="G161" s="54" t="s">
        <v>128</v>
      </c>
      <c r="H161" s="55"/>
      <c r="I161" s="55" t="s">
        <v>129</v>
      </c>
      <c r="J161" s="55"/>
      <c r="K161" s="115" t="s">
        <v>71</v>
      </c>
      <c r="L161" s="55"/>
      <c r="M161" s="58"/>
    </row>
    <row r="162" spans="7:13" x14ac:dyDescent="0.25">
      <c r="G162" s="54" t="s">
        <v>130</v>
      </c>
      <c r="H162" s="55"/>
      <c r="I162" s="55" t="s">
        <v>131</v>
      </c>
      <c r="J162" s="55"/>
      <c r="K162" s="115" t="s">
        <v>3</v>
      </c>
      <c r="L162" s="55"/>
      <c r="M162" s="58"/>
    </row>
    <row r="163" spans="7:13" x14ac:dyDescent="0.25">
      <c r="G163" s="54" t="s">
        <v>132</v>
      </c>
      <c r="H163" s="55"/>
      <c r="I163" s="55" t="s">
        <v>133</v>
      </c>
      <c r="J163" s="55"/>
      <c r="K163" s="58"/>
      <c r="L163" s="55"/>
      <c r="M163" s="58"/>
    </row>
    <row r="164" spans="7:13" x14ac:dyDescent="0.25">
      <c r="G164" s="54" t="s">
        <v>134</v>
      </c>
      <c r="H164" s="55"/>
      <c r="I164" s="55" t="s">
        <v>135</v>
      </c>
      <c r="J164" s="55"/>
      <c r="K164" s="58"/>
      <c r="L164" s="55"/>
      <c r="M164" s="58"/>
    </row>
    <row r="165" spans="7:13" x14ac:dyDescent="0.25">
      <c r="G165" s="54" t="s">
        <v>299</v>
      </c>
      <c r="H165" s="55"/>
      <c r="I165" s="55" t="s">
        <v>136</v>
      </c>
      <c r="J165" s="55"/>
      <c r="K165" s="58"/>
      <c r="L165" s="55"/>
      <c r="M165" s="58"/>
    </row>
    <row r="166" spans="7:13" x14ac:dyDescent="0.25">
      <c r="G166" s="54" t="s">
        <v>300</v>
      </c>
      <c r="H166" s="55"/>
      <c r="I166" s="55" t="s">
        <v>137</v>
      </c>
      <c r="J166" s="55"/>
      <c r="K166" s="58"/>
      <c r="L166" s="55"/>
      <c r="M166" s="58"/>
    </row>
    <row r="167" spans="7:13" x14ac:dyDescent="0.25">
      <c r="G167" s="54" t="s">
        <v>138</v>
      </c>
      <c r="H167" s="55"/>
      <c r="I167" s="55" t="s">
        <v>139</v>
      </c>
      <c r="J167" s="55"/>
      <c r="K167" s="58"/>
      <c r="L167" s="55"/>
      <c r="M167" s="58"/>
    </row>
    <row r="168" spans="7:13" x14ac:dyDescent="0.25">
      <c r="G168" s="54" t="s">
        <v>140</v>
      </c>
      <c r="H168" s="55"/>
      <c r="I168" s="55" t="s">
        <v>141</v>
      </c>
      <c r="J168" s="55"/>
      <c r="K168" s="58"/>
      <c r="L168" s="55"/>
      <c r="M168" s="58"/>
    </row>
    <row r="169" spans="7:13" x14ac:dyDescent="0.25">
      <c r="G169" s="54" t="s">
        <v>142</v>
      </c>
      <c r="H169" s="55"/>
      <c r="I169" s="55" t="s">
        <v>143</v>
      </c>
      <c r="J169" s="55"/>
      <c r="K169" s="58"/>
      <c r="L169" s="55"/>
      <c r="M169" s="58"/>
    </row>
    <row r="170" spans="7:13" x14ac:dyDescent="0.25">
      <c r="G170" s="54" t="s">
        <v>144</v>
      </c>
      <c r="H170" s="55"/>
      <c r="I170" s="55" t="s">
        <v>145</v>
      </c>
      <c r="J170" s="55"/>
      <c r="K170" s="58"/>
      <c r="L170" s="55"/>
      <c r="M170" s="58"/>
    </row>
    <row r="171" spans="7:13" x14ac:dyDescent="0.25">
      <c r="G171" s="54" t="s">
        <v>146</v>
      </c>
      <c r="H171" s="55"/>
      <c r="I171" s="55" t="s">
        <v>147</v>
      </c>
      <c r="J171" s="55"/>
      <c r="K171" s="58"/>
      <c r="L171" s="55"/>
      <c r="M171" s="58"/>
    </row>
    <row r="172" spans="7:13" x14ac:dyDescent="0.25">
      <c r="G172" s="54" t="s">
        <v>148</v>
      </c>
      <c r="H172" s="55"/>
      <c r="I172" s="55" t="s">
        <v>149</v>
      </c>
      <c r="J172" s="55"/>
      <c r="K172" s="58"/>
      <c r="L172" s="55"/>
      <c r="M172" s="58"/>
    </row>
    <row r="173" spans="7:13" x14ac:dyDescent="0.25">
      <c r="G173" s="54" t="s">
        <v>150</v>
      </c>
      <c r="H173" s="55"/>
      <c r="I173" s="55" t="s">
        <v>151</v>
      </c>
      <c r="J173" s="55"/>
      <c r="K173" s="58"/>
      <c r="L173" s="55"/>
      <c r="M173" s="58"/>
    </row>
    <row r="174" spans="7:13" x14ac:dyDescent="0.25">
      <c r="G174" s="54" t="s">
        <v>152</v>
      </c>
      <c r="H174" s="55"/>
      <c r="I174" s="55" t="s">
        <v>153</v>
      </c>
      <c r="J174" s="55"/>
      <c r="K174" s="58"/>
      <c r="L174" s="55"/>
      <c r="M174" s="58"/>
    </row>
    <row r="175" spans="7:13" x14ac:dyDescent="0.25">
      <c r="G175" s="54" t="s">
        <v>154</v>
      </c>
      <c r="H175" s="55"/>
      <c r="I175" s="55" t="s">
        <v>155</v>
      </c>
      <c r="J175" s="55"/>
      <c r="K175" s="58"/>
      <c r="L175" s="55"/>
      <c r="M175" s="58"/>
    </row>
    <row r="176" spans="7:13" x14ac:dyDescent="0.25">
      <c r="G176" s="54" t="s">
        <v>156</v>
      </c>
      <c r="H176" s="55"/>
      <c r="I176" s="55" t="s">
        <v>157</v>
      </c>
      <c r="J176" s="55"/>
      <c r="K176" s="58"/>
      <c r="L176" s="55"/>
      <c r="M176" s="58"/>
    </row>
    <row r="177" spans="7:13" x14ac:dyDescent="0.25">
      <c r="G177" s="60" t="s">
        <v>158</v>
      </c>
      <c r="H177" s="76"/>
      <c r="I177" s="55" t="s">
        <v>159</v>
      </c>
      <c r="J177" s="76"/>
      <c r="K177" s="58"/>
      <c r="L177" s="76"/>
      <c r="M177" s="58"/>
    </row>
    <row r="178" spans="7:13" x14ac:dyDescent="0.25">
      <c r="G178" s="54" t="s">
        <v>160</v>
      </c>
      <c r="H178" s="55"/>
      <c r="I178" s="55" t="s">
        <v>161</v>
      </c>
      <c r="J178" s="55"/>
      <c r="K178" s="58"/>
      <c r="L178" s="55"/>
      <c r="M178" s="58"/>
    </row>
    <row r="179" spans="7:13" x14ac:dyDescent="0.25">
      <c r="G179" s="54" t="s">
        <v>162</v>
      </c>
      <c r="H179" s="55"/>
      <c r="I179" s="55" t="s">
        <v>163</v>
      </c>
      <c r="J179" s="55"/>
      <c r="K179" s="58"/>
      <c r="L179" s="55"/>
      <c r="M179" s="58"/>
    </row>
    <row r="180" spans="7:13" x14ac:dyDescent="0.25">
      <c r="G180" s="54" t="s">
        <v>298</v>
      </c>
      <c r="H180" s="55"/>
      <c r="I180" s="55" t="s">
        <v>164</v>
      </c>
      <c r="J180" s="55"/>
      <c r="K180" s="58"/>
      <c r="L180" s="55"/>
      <c r="M180" s="58"/>
    </row>
    <row r="181" spans="7:13" x14ac:dyDescent="0.25">
      <c r="G181" s="54" t="s">
        <v>297</v>
      </c>
      <c r="H181" s="55"/>
      <c r="I181" s="55" t="s">
        <v>165</v>
      </c>
      <c r="J181" s="55"/>
      <c r="K181" s="58"/>
      <c r="L181" s="55"/>
      <c r="M181" s="58"/>
    </row>
    <row r="182" spans="7:13" x14ac:dyDescent="0.25">
      <c r="G182" s="54" t="s">
        <v>166</v>
      </c>
      <c r="H182" s="55"/>
      <c r="I182" s="55" t="s">
        <v>167</v>
      </c>
      <c r="J182" s="55"/>
      <c r="K182" s="58"/>
      <c r="L182" s="55"/>
      <c r="M182" s="58"/>
    </row>
    <row r="183" spans="7:13" x14ac:dyDescent="0.25">
      <c r="G183" s="54" t="s">
        <v>168</v>
      </c>
      <c r="H183" s="55"/>
      <c r="I183" s="55" t="s">
        <v>169</v>
      </c>
      <c r="J183" s="55"/>
      <c r="K183" s="58"/>
      <c r="L183" s="55"/>
      <c r="M183" s="58"/>
    </row>
    <row r="184" spans="7:13" x14ac:dyDescent="0.25">
      <c r="G184" s="54" t="s">
        <v>170</v>
      </c>
      <c r="H184" s="55"/>
      <c r="I184" s="55" t="s">
        <v>171</v>
      </c>
      <c r="J184" s="55"/>
      <c r="K184" s="58"/>
      <c r="L184" s="55"/>
      <c r="M184" s="58"/>
    </row>
    <row r="185" spans="7:13" x14ac:dyDescent="0.25">
      <c r="G185" s="54" t="s">
        <v>172</v>
      </c>
      <c r="H185" s="55"/>
      <c r="I185" s="55" t="s">
        <v>173</v>
      </c>
      <c r="J185" s="55"/>
      <c r="K185" s="58"/>
      <c r="L185" s="55"/>
      <c r="M185" s="58"/>
    </row>
    <row r="186" spans="7:13" x14ac:dyDescent="0.25">
      <c r="G186" s="54" t="s">
        <v>174</v>
      </c>
      <c r="H186" s="55"/>
      <c r="I186" s="55" t="s">
        <v>175</v>
      </c>
      <c r="J186" s="55"/>
      <c r="K186" s="58"/>
      <c r="L186" s="55"/>
      <c r="M186" s="58"/>
    </row>
    <row r="187" spans="7:13" x14ac:dyDescent="0.25">
      <c r="G187" s="54" t="s">
        <v>176</v>
      </c>
      <c r="H187" s="55"/>
      <c r="I187" s="55" t="s">
        <v>177</v>
      </c>
      <c r="J187" s="55"/>
      <c r="K187" s="58"/>
      <c r="L187" s="55"/>
      <c r="M187" s="58"/>
    </row>
    <row r="188" spans="7:13" x14ac:dyDescent="0.25">
      <c r="G188" s="54" t="s">
        <v>178</v>
      </c>
      <c r="H188" s="55"/>
      <c r="I188" s="55" t="s">
        <v>179</v>
      </c>
      <c r="J188" s="55"/>
      <c r="K188" s="58"/>
      <c r="L188" s="55"/>
      <c r="M188" s="58"/>
    </row>
    <row r="189" spans="7:13" x14ac:dyDescent="0.25">
      <c r="G189" s="54" t="s">
        <v>306</v>
      </c>
      <c r="H189" s="55"/>
      <c r="I189" s="55" t="s">
        <v>180</v>
      </c>
      <c r="J189" s="55"/>
      <c r="K189" s="58"/>
      <c r="L189" s="55"/>
      <c r="M189" s="58"/>
    </row>
    <row r="190" spans="7:13" x14ac:dyDescent="0.25">
      <c r="G190" s="54" t="s">
        <v>181</v>
      </c>
      <c r="H190" s="55"/>
      <c r="I190" s="55" t="s">
        <v>182</v>
      </c>
      <c r="J190" s="55"/>
      <c r="K190" s="58"/>
      <c r="L190" s="55"/>
      <c r="M190" s="58"/>
    </row>
    <row r="191" spans="7:13" x14ac:dyDescent="0.25">
      <c r="G191" s="54" t="s">
        <v>183</v>
      </c>
      <c r="H191" s="55"/>
      <c r="I191" s="55" t="s">
        <v>184</v>
      </c>
      <c r="J191" s="55"/>
      <c r="K191" s="58"/>
      <c r="L191" s="55"/>
      <c r="M191" s="58"/>
    </row>
    <row r="192" spans="7:13" x14ac:dyDescent="0.25">
      <c r="G192" s="54" t="s">
        <v>185</v>
      </c>
      <c r="H192" s="55"/>
      <c r="I192" s="55" t="s">
        <v>186</v>
      </c>
      <c r="J192" s="55"/>
      <c r="K192" s="58"/>
      <c r="L192" s="55"/>
      <c r="M192" s="58"/>
    </row>
    <row r="193" spans="7:13" x14ac:dyDescent="0.25">
      <c r="G193" s="54" t="s">
        <v>187</v>
      </c>
      <c r="H193" s="55"/>
      <c r="I193" s="55" t="s">
        <v>188</v>
      </c>
      <c r="J193" s="55"/>
      <c r="K193" s="58"/>
      <c r="L193" s="55"/>
      <c r="M193" s="58"/>
    </row>
    <row r="194" spans="7:13" x14ac:dyDescent="0.25">
      <c r="G194" s="54" t="s">
        <v>189</v>
      </c>
      <c r="H194" s="55"/>
      <c r="I194" s="55" t="s">
        <v>190</v>
      </c>
      <c r="J194" s="55"/>
      <c r="K194" s="58"/>
      <c r="L194" s="55"/>
      <c r="M194" s="58"/>
    </row>
    <row r="195" spans="7:13" x14ac:dyDescent="0.25">
      <c r="G195" s="54" t="s">
        <v>191</v>
      </c>
      <c r="H195" s="55"/>
      <c r="I195" s="55" t="s">
        <v>192</v>
      </c>
      <c r="J195" s="55"/>
      <c r="K195" s="58"/>
      <c r="L195" s="55"/>
      <c r="M195" s="58"/>
    </row>
    <row r="196" spans="7:13" x14ac:dyDescent="0.25">
      <c r="G196" s="54" t="s">
        <v>193</v>
      </c>
      <c r="H196" s="55"/>
      <c r="I196" s="55" t="s">
        <v>194</v>
      </c>
      <c r="J196" s="55"/>
      <c r="K196" s="58"/>
      <c r="L196" s="55"/>
      <c r="M196" s="58"/>
    </row>
    <row r="197" spans="7:13" x14ac:dyDescent="0.25">
      <c r="G197" s="54" t="s">
        <v>195</v>
      </c>
      <c r="H197" s="55"/>
      <c r="I197" s="55" t="s">
        <v>196</v>
      </c>
      <c r="J197" s="55"/>
      <c r="K197" s="58"/>
      <c r="L197" s="55"/>
      <c r="M197" s="58"/>
    </row>
    <row r="198" spans="7:13" x14ac:dyDescent="0.25">
      <c r="G198" s="54" t="s">
        <v>197</v>
      </c>
      <c r="H198" s="55"/>
      <c r="I198" s="55" t="s">
        <v>198</v>
      </c>
      <c r="J198" s="55"/>
      <c r="K198" s="58"/>
      <c r="L198" s="55"/>
      <c r="M198" s="58"/>
    </row>
    <row r="199" spans="7:13" x14ac:dyDescent="0.25">
      <c r="G199" s="54" t="s">
        <v>199</v>
      </c>
      <c r="H199" s="55"/>
      <c r="I199" s="55" t="s">
        <v>200</v>
      </c>
      <c r="J199" s="55"/>
      <c r="K199" s="58"/>
      <c r="L199" s="55"/>
      <c r="M199" s="58"/>
    </row>
    <row r="200" spans="7:13" x14ac:dyDescent="0.25">
      <c r="G200" s="54" t="s">
        <v>201</v>
      </c>
      <c r="H200" s="55"/>
      <c r="I200" s="55" t="s">
        <v>202</v>
      </c>
      <c r="J200" s="55"/>
      <c r="K200" s="58"/>
      <c r="L200" s="55"/>
      <c r="M200" s="58"/>
    </row>
    <row r="201" spans="7:13" x14ac:dyDescent="0.25">
      <c r="G201" s="54" t="s">
        <v>203</v>
      </c>
      <c r="H201" s="55"/>
      <c r="I201" s="55" t="s">
        <v>204</v>
      </c>
      <c r="J201" s="55"/>
      <c r="K201" s="58"/>
      <c r="L201" s="55"/>
      <c r="M201" s="58"/>
    </row>
    <row r="202" spans="7:13" x14ac:dyDescent="0.25">
      <c r="G202" s="54" t="s">
        <v>205</v>
      </c>
      <c r="H202" s="55"/>
      <c r="I202" s="55" t="s">
        <v>206</v>
      </c>
      <c r="J202" s="55"/>
      <c r="K202" s="58"/>
      <c r="L202" s="55"/>
      <c r="M202" s="58"/>
    </row>
    <row r="203" spans="7:13" x14ac:dyDescent="0.25">
      <c r="G203" s="54" t="s">
        <v>207</v>
      </c>
      <c r="H203" s="55"/>
      <c r="I203" s="55" t="s">
        <v>208</v>
      </c>
      <c r="J203" s="55"/>
      <c r="K203" s="58"/>
      <c r="L203" s="55"/>
      <c r="M203" s="58"/>
    </row>
    <row r="204" spans="7:13" x14ac:dyDescent="0.25">
      <c r="G204" s="54" t="s">
        <v>209</v>
      </c>
      <c r="H204" s="55"/>
      <c r="I204" s="55" t="s">
        <v>210</v>
      </c>
      <c r="J204" s="55"/>
      <c r="K204" s="58"/>
      <c r="L204" s="55"/>
      <c r="M204" s="58"/>
    </row>
    <row r="205" spans="7:13" x14ac:dyDescent="0.25">
      <c r="G205" s="60" t="s">
        <v>211</v>
      </c>
      <c r="H205" s="76"/>
      <c r="I205" s="55" t="s">
        <v>212</v>
      </c>
      <c r="J205" s="76"/>
      <c r="K205" s="58"/>
      <c r="L205" s="76"/>
      <c r="M205" s="58"/>
    </row>
    <row r="206" spans="7:13" x14ac:dyDescent="0.25">
      <c r="G206" s="54" t="s">
        <v>213</v>
      </c>
      <c r="H206" s="55"/>
      <c r="I206" s="55" t="s">
        <v>214</v>
      </c>
      <c r="J206" s="55"/>
      <c r="K206" s="58"/>
      <c r="L206" s="55"/>
      <c r="M206" s="58"/>
    </row>
    <row r="207" spans="7:13" x14ac:dyDescent="0.25">
      <c r="G207" s="54" t="s">
        <v>215</v>
      </c>
      <c r="H207" s="55"/>
      <c r="I207" s="55" t="s">
        <v>216</v>
      </c>
      <c r="J207" s="55"/>
      <c r="K207" s="58"/>
      <c r="L207" s="55"/>
      <c r="M207" s="58"/>
    </row>
    <row r="208" spans="7:13" x14ac:dyDescent="0.25">
      <c r="G208" s="54" t="s">
        <v>217</v>
      </c>
      <c r="H208" s="55"/>
      <c r="I208" s="55" t="s">
        <v>218</v>
      </c>
      <c r="J208" s="55"/>
      <c r="K208" s="58"/>
      <c r="L208" s="55"/>
      <c r="M208" s="58"/>
    </row>
    <row r="209" spans="7:13" x14ac:dyDescent="0.25">
      <c r="G209" s="54" t="s">
        <v>294</v>
      </c>
      <c r="H209" s="55"/>
      <c r="I209" s="55" t="s">
        <v>219</v>
      </c>
      <c r="J209" s="55"/>
      <c r="K209" s="58"/>
      <c r="L209" s="55"/>
      <c r="M209" s="58"/>
    </row>
    <row r="210" spans="7:13" x14ac:dyDescent="0.25">
      <c r="G210" s="54" t="s">
        <v>220</v>
      </c>
      <c r="H210" s="55"/>
      <c r="I210" s="55" t="s">
        <v>221</v>
      </c>
      <c r="J210" s="55"/>
      <c r="K210" s="58"/>
      <c r="L210" s="55"/>
      <c r="M210" s="58"/>
    </row>
    <row r="211" spans="7:13" x14ac:dyDescent="0.25">
      <c r="G211" s="54" t="s">
        <v>222</v>
      </c>
      <c r="H211" s="55"/>
      <c r="I211" s="55" t="s">
        <v>223</v>
      </c>
      <c r="J211" s="55"/>
      <c r="K211" s="58"/>
      <c r="L211" s="55"/>
      <c r="M211" s="58"/>
    </row>
    <row r="212" spans="7:13" x14ac:dyDescent="0.25">
      <c r="G212" s="54" t="s">
        <v>224</v>
      </c>
      <c r="H212" s="55"/>
      <c r="I212" s="55" t="s">
        <v>225</v>
      </c>
      <c r="J212" s="55"/>
      <c r="K212" s="58"/>
      <c r="L212" s="55"/>
      <c r="M212" s="58"/>
    </row>
    <row r="213" spans="7:13" x14ac:dyDescent="0.25">
      <c r="G213" s="54" t="s">
        <v>226</v>
      </c>
      <c r="H213" s="55"/>
      <c r="I213" s="55" t="s">
        <v>227</v>
      </c>
      <c r="J213" s="55"/>
      <c r="K213" s="58"/>
      <c r="L213" s="55"/>
      <c r="M213" s="58"/>
    </row>
    <row r="214" spans="7:13" x14ac:dyDescent="0.25">
      <c r="G214" s="54" t="s">
        <v>228</v>
      </c>
      <c r="H214" s="55"/>
      <c r="I214" s="55" t="s">
        <v>229</v>
      </c>
      <c r="J214" s="55"/>
      <c r="K214" s="58"/>
      <c r="L214" s="55"/>
      <c r="M214" s="58"/>
    </row>
    <row r="215" spans="7:13" x14ac:dyDescent="0.25">
      <c r="G215" s="54" t="s">
        <v>230</v>
      </c>
      <c r="H215" s="55"/>
      <c r="I215" s="55" t="s">
        <v>231</v>
      </c>
      <c r="J215" s="55"/>
      <c r="K215" s="58"/>
      <c r="L215" s="55"/>
      <c r="M215" s="58"/>
    </row>
    <row r="216" spans="7:13" x14ac:dyDescent="0.25">
      <c r="G216" s="54" t="s">
        <v>232</v>
      </c>
      <c r="H216" s="55"/>
      <c r="I216" s="55" t="s">
        <v>233</v>
      </c>
      <c r="J216" s="55"/>
      <c r="K216" s="58"/>
      <c r="L216" s="55"/>
      <c r="M216" s="58"/>
    </row>
    <row r="217" spans="7:13" x14ac:dyDescent="0.25">
      <c r="G217" s="60" t="s">
        <v>234</v>
      </c>
      <c r="H217" s="76"/>
      <c r="I217" s="55" t="s">
        <v>235</v>
      </c>
      <c r="J217" s="76"/>
      <c r="K217" s="58"/>
      <c r="L217" s="76"/>
      <c r="M217" s="58"/>
    </row>
    <row r="218" spans="7:13" x14ac:dyDescent="0.25">
      <c r="G218" s="54" t="s">
        <v>293</v>
      </c>
      <c r="H218" s="55"/>
      <c r="I218" s="55" t="s">
        <v>236</v>
      </c>
      <c r="J218" s="55"/>
      <c r="K218" s="58"/>
      <c r="L218" s="55"/>
      <c r="M218" s="58"/>
    </row>
    <row r="219" spans="7:13" x14ac:dyDescent="0.25">
      <c r="G219" s="54" t="s">
        <v>237</v>
      </c>
      <c r="H219" s="55"/>
      <c r="I219" s="55" t="s">
        <v>238</v>
      </c>
      <c r="J219" s="55"/>
      <c r="K219" s="58"/>
      <c r="L219" s="55"/>
      <c r="M219" s="58"/>
    </row>
    <row r="220" spans="7:13" x14ac:dyDescent="0.25">
      <c r="G220" s="54" t="s">
        <v>239</v>
      </c>
      <c r="H220" s="55"/>
      <c r="I220" s="55" t="s">
        <v>240</v>
      </c>
      <c r="J220" s="55"/>
      <c r="K220" s="58"/>
      <c r="L220" s="55"/>
      <c r="M220" s="58"/>
    </row>
    <row r="221" spans="7:13" x14ac:dyDescent="0.25">
      <c r="G221" s="54" t="s">
        <v>241</v>
      </c>
      <c r="H221" s="55"/>
      <c r="I221" s="55" t="s">
        <v>242</v>
      </c>
      <c r="J221" s="55"/>
      <c r="K221" s="58"/>
      <c r="L221" s="55"/>
      <c r="M221" s="58"/>
    </row>
    <row r="222" spans="7:13" x14ac:dyDescent="0.25">
      <c r="G222" s="54" t="s">
        <v>243</v>
      </c>
      <c r="H222" s="55"/>
      <c r="I222" s="55" t="s">
        <v>244</v>
      </c>
      <c r="J222" s="55"/>
      <c r="K222" s="58"/>
      <c r="L222" s="55"/>
      <c r="M222" s="58"/>
    </row>
    <row r="223" spans="7:13" x14ac:dyDescent="0.25">
      <c r="G223" s="54" t="s">
        <v>245</v>
      </c>
      <c r="H223" s="55"/>
      <c r="I223" s="55" t="s">
        <v>246</v>
      </c>
      <c r="J223" s="55"/>
      <c r="K223" s="58"/>
      <c r="L223" s="55"/>
      <c r="M223" s="58"/>
    </row>
    <row r="224" spans="7:13" x14ac:dyDescent="0.25">
      <c r="G224" s="54" t="s">
        <v>247</v>
      </c>
      <c r="H224" s="55"/>
      <c r="I224" s="55" t="s">
        <v>248</v>
      </c>
      <c r="J224" s="55"/>
      <c r="K224" s="58"/>
      <c r="L224" s="55"/>
      <c r="M224" s="58"/>
    </row>
    <row r="225" spans="7:13" x14ac:dyDescent="0.25">
      <c r="G225" s="54" t="s">
        <v>307</v>
      </c>
      <c r="H225" s="55"/>
      <c r="I225" s="55" t="s">
        <v>249</v>
      </c>
      <c r="J225" s="55"/>
      <c r="K225" s="58"/>
      <c r="L225" s="55"/>
      <c r="M225" s="58"/>
    </row>
    <row r="226" spans="7:13" x14ac:dyDescent="0.25">
      <c r="G226" s="54" t="s">
        <v>250</v>
      </c>
      <c r="H226" s="55"/>
      <c r="I226" s="55" t="s">
        <v>251</v>
      </c>
      <c r="J226" s="55"/>
      <c r="K226" s="58"/>
      <c r="L226" s="55"/>
      <c r="M226" s="58"/>
    </row>
    <row r="227" spans="7:13" x14ac:dyDescent="0.25">
      <c r="G227" s="54" t="s">
        <v>252</v>
      </c>
      <c r="H227" s="55"/>
      <c r="I227" s="55" t="s">
        <v>253</v>
      </c>
      <c r="J227" s="55"/>
      <c r="K227" s="58"/>
      <c r="L227" s="55"/>
      <c r="M227" s="58"/>
    </row>
    <row r="228" spans="7:13" x14ac:dyDescent="0.25">
      <c r="G228" s="54" t="s">
        <v>254</v>
      </c>
      <c r="H228" s="55"/>
      <c r="I228" s="55" t="s">
        <v>255</v>
      </c>
      <c r="J228" s="55"/>
      <c r="K228" s="58"/>
      <c r="L228" s="55"/>
      <c r="M228" s="58"/>
    </row>
    <row r="229" spans="7:13" x14ac:dyDescent="0.25">
      <c r="G229" s="54" t="s">
        <v>256</v>
      </c>
      <c r="H229" s="55"/>
      <c r="I229" s="55" t="s">
        <v>257</v>
      </c>
      <c r="J229" s="55"/>
      <c r="K229" s="58"/>
      <c r="L229" s="55"/>
      <c r="M229" s="58"/>
    </row>
    <row r="230" spans="7:13" x14ac:dyDescent="0.25">
      <c r="G230" s="54" t="s">
        <v>295</v>
      </c>
      <c r="H230" s="55"/>
      <c r="I230" s="55" t="s">
        <v>258</v>
      </c>
      <c r="J230" s="55"/>
      <c r="K230" s="58"/>
      <c r="L230" s="55"/>
      <c r="M230" s="58"/>
    </row>
    <row r="231" spans="7:13" x14ac:dyDescent="0.25">
      <c r="G231" s="54" t="s">
        <v>296</v>
      </c>
      <c r="H231" s="55"/>
      <c r="I231" s="55" t="s">
        <v>259</v>
      </c>
      <c r="J231" s="55"/>
      <c r="K231" s="58"/>
      <c r="L231" s="55"/>
      <c r="M231" s="58"/>
    </row>
    <row r="232" spans="7:13" x14ac:dyDescent="0.25">
      <c r="G232" s="54" t="s">
        <v>260</v>
      </c>
      <c r="H232" s="55"/>
      <c r="I232" s="55" t="s">
        <v>261</v>
      </c>
      <c r="J232" s="55"/>
      <c r="K232" s="58"/>
      <c r="L232" s="55"/>
      <c r="M232" s="58"/>
    </row>
    <row r="233" spans="7:13" x14ac:dyDescent="0.25">
      <c r="G233" s="54" t="s">
        <v>262</v>
      </c>
      <c r="H233" s="55"/>
      <c r="I233" s="55" t="s">
        <v>263</v>
      </c>
      <c r="J233" s="55"/>
      <c r="K233" s="58"/>
      <c r="L233" s="55"/>
      <c r="M233" s="58"/>
    </row>
    <row r="234" spans="7:13" x14ac:dyDescent="0.25">
      <c r="G234" s="54" t="s">
        <v>264</v>
      </c>
      <c r="H234" s="55"/>
      <c r="I234" s="55" t="s">
        <v>265</v>
      </c>
      <c r="J234" s="55"/>
      <c r="K234" s="58"/>
      <c r="L234" s="55"/>
      <c r="M234" s="58"/>
    </row>
    <row r="235" spans="7:13" x14ac:dyDescent="0.25">
      <c r="G235" s="54" t="s">
        <v>266</v>
      </c>
      <c r="H235" s="55"/>
      <c r="I235" s="55" t="s">
        <v>267</v>
      </c>
      <c r="J235" s="55"/>
      <c r="K235" s="58"/>
      <c r="L235" s="55"/>
      <c r="M235" s="58"/>
    </row>
    <row r="236" spans="7:13" x14ac:dyDescent="0.25">
      <c r="G236" s="54" t="s">
        <v>268</v>
      </c>
      <c r="H236" s="55"/>
      <c r="I236" s="55" t="s">
        <v>269</v>
      </c>
      <c r="J236" s="55"/>
      <c r="K236" s="58"/>
      <c r="L236" s="55"/>
      <c r="M236" s="58"/>
    </row>
    <row r="237" spans="7:13" x14ac:dyDescent="0.25">
      <c r="G237" s="54" t="s">
        <v>270</v>
      </c>
      <c r="H237" s="55"/>
      <c r="I237" s="55" t="s">
        <v>271</v>
      </c>
      <c r="J237" s="55"/>
      <c r="K237" s="58"/>
      <c r="L237" s="55"/>
      <c r="M237" s="58"/>
    </row>
    <row r="238" spans="7:13" x14ac:dyDescent="0.25">
      <c r="G238" s="54" t="s">
        <v>272</v>
      </c>
      <c r="H238" s="55"/>
      <c r="I238" s="55" t="s">
        <v>273</v>
      </c>
      <c r="J238" s="55"/>
      <c r="K238" s="58"/>
      <c r="L238" s="55"/>
      <c r="M238" s="58"/>
    </row>
    <row r="239" spans="7:13" x14ac:dyDescent="0.25">
      <c r="G239" s="54" t="s">
        <v>274</v>
      </c>
      <c r="H239" s="55"/>
      <c r="I239" s="55" t="s">
        <v>275</v>
      </c>
      <c r="J239" s="55"/>
      <c r="K239" s="58"/>
      <c r="L239" s="55"/>
      <c r="M239" s="58"/>
    </row>
    <row r="240" spans="7:13" x14ac:dyDescent="0.25">
      <c r="G240" s="54" t="s">
        <v>276</v>
      </c>
      <c r="H240" s="55"/>
      <c r="I240" s="55" t="s">
        <v>277</v>
      </c>
      <c r="J240" s="55"/>
      <c r="K240" s="58"/>
      <c r="L240" s="55"/>
      <c r="M240" s="58"/>
    </row>
    <row r="241" spans="7:12" x14ac:dyDescent="0.25">
      <c r="G241" s="54" t="s">
        <v>278</v>
      </c>
      <c r="H241" s="55"/>
      <c r="I241" s="55" t="s">
        <v>279</v>
      </c>
      <c r="J241" s="55"/>
      <c r="K241" s="58"/>
      <c r="L241" s="55"/>
    </row>
    <row r="242" spans="7:12" x14ac:dyDescent="0.25">
      <c r="G242" s="54" t="s">
        <v>280</v>
      </c>
      <c r="H242" s="55"/>
      <c r="I242" s="55" t="s">
        <v>281</v>
      </c>
      <c r="J242" s="55"/>
      <c r="K242" s="58"/>
      <c r="L242" s="55"/>
    </row>
    <row r="243" spans="7:12" x14ac:dyDescent="0.25">
      <c r="G243" s="54" t="s">
        <v>282</v>
      </c>
      <c r="H243" s="55"/>
      <c r="I243" s="55" t="s">
        <v>283</v>
      </c>
      <c r="J243" s="55"/>
      <c r="K243" s="58"/>
      <c r="L243" s="55"/>
    </row>
    <row r="244" spans="7:12" x14ac:dyDescent="0.25">
      <c r="G244" s="61" t="s">
        <v>284</v>
      </c>
      <c r="H244" s="62"/>
      <c r="I244" s="62" t="s">
        <v>285</v>
      </c>
      <c r="J244" s="62"/>
      <c r="K244" s="58"/>
      <c r="L244" s="62"/>
    </row>
    <row r="245" spans="7:12" ht="13.8" thickBot="1" x14ac:dyDescent="0.3">
      <c r="G245" s="63" t="s">
        <v>286</v>
      </c>
      <c r="H245" s="64"/>
      <c r="I245" s="64" t="s">
        <v>287</v>
      </c>
      <c r="J245" s="64"/>
      <c r="L245" s="64"/>
    </row>
    <row r="246" spans="7:12" ht="13.8" thickTop="1" x14ac:dyDescent="0.25"/>
  </sheetData>
  <sheetProtection sheet="1" selectLockedCells="1"/>
  <mergeCells count="55">
    <mergeCell ref="P3:X7"/>
    <mergeCell ref="C6:G6"/>
    <mergeCell ref="E7:G7"/>
    <mergeCell ref="E9:G9"/>
    <mergeCell ref="E18:G18"/>
    <mergeCell ref="P9:W10"/>
    <mergeCell ref="S11:W11"/>
    <mergeCell ref="S15:W15"/>
    <mergeCell ref="S16:W16"/>
    <mergeCell ref="F10:G10"/>
    <mergeCell ref="F11:G11"/>
    <mergeCell ref="F14:G14"/>
    <mergeCell ref="F15:G15"/>
    <mergeCell ref="F16:G16"/>
    <mergeCell ref="S13:W13"/>
    <mergeCell ref="S14:W14"/>
    <mergeCell ref="P34:W39"/>
    <mergeCell ref="P41:W47"/>
    <mergeCell ref="P49:W55"/>
    <mergeCell ref="F30:I30"/>
    <mergeCell ref="F33:G33"/>
    <mergeCell ref="F34:G34"/>
    <mergeCell ref="F36:I36"/>
    <mergeCell ref="P25:W32"/>
    <mergeCell ref="E46:G46"/>
    <mergeCell ref="E51:G51"/>
    <mergeCell ref="F49:G49"/>
    <mergeCell ref="E54:G54"/>
    <mergeCell ref="E55:G55"/>
    <mergeCell ref="E20:G20"/>
    <mergeCell ref="E13:G13"/>
    <mergeCell ref="F68:G68"/>
    <mergeCell ref="F70:G70"/>
    <mergeCell ref="F72:G72"/>
    <mergeCell ref="F21:G21"/>
    <mergeCell ref="F22:G22"/>
    <mergeCell ref="F23:G23"/>
    <mergeCell ref="F28:G28"/>
    <mergeCell ref="F29:G29"/>
    <mergeCell ref="E25:G25"/>
    <mergeCell ref="E27:G27"/>
    <mergeCell ref="E59:G59"/>
    <mergeCell ref="E62:G62"/>
    <mergeCell ref="E63:G63"/>
    <mergeCell ref="E56:G56"/>
    <mergeCell ref="F74:G74"/>
    <mergeCell ref="F37:I37"/>
    <mergeCell ref="F43:G43"/>
    <mergeCell ref="F44:I44"/>
    <mergeCell ref="E47:I47"/>
    <mergeCell ref="F48:G48"/>
    <mergeCell ref="E64:G64"/>
    <mergeCell ref="E65:G65"/>
    <mergeCell ref="F60:G60"/>
    <mergeCell ref="F61:G61"/>
  </mergeCells>
  <phoneticPr fontId="0" type="noConversion"/>
  <conditionalFormatting sqref="K38:K40 M38:M42">
    <cfRule type="containsText" dxfId="57" priority="43" stopIfTrue="1" operator="containsText" text="Vendors">
      <formula>NOT(ISERROR(SEARCH("Vendors",K38)))</formula>
    </cfRule>
  </conditionalFormatting>
  <conditionalFormatting sqref="G4">
    <cfRule type="expression" dxfId="56" priority="42">
      <formula>IF($G$4&lt;&gt;"(Select)",-1,0)</formula>
    </cfRule>
  </conditionalFormatting>
  <conditionalFormatting sqref="I4">
    <cfRule type="expression" dxfId="55" priority="40">
      <formula>IF($I$4&lt;&gt;"",-1,0)</formula>
    </cfRule>
  </conditionalFormatting>
  <conditionalFormatting sqref="L41:L42">
    <cfRule type="containsText" dxfId="54" priority="39" stopIfTrue="1" operator="containsText" text="Vendors">
      <formula>NOT(ISERROR(SEARCH("Vendors",L41)))</formula>
    </cfRule>
  </conditionalFormatting>
  <conditionalFormatting sqref="K42">
    <cfRule type="containsText" dxfId="53" priority="38" stopIfTrue="1" operator="containsText" text="Vendors">
      <formula>NOT(ISERROR(SEARCH("Vendors",K42)))</formula>
    </cfRule>
  </conditionalFormatting>
  <conditionalFormatting sqref="I42">
    <cfRule type="containsText" dxfId="52" priority="37" stopIfTrue="1" operator="containsText" text="Vendors">
      <formula>NOT(ISERROR(SEARCH("Vendors",I42)))</formula>
    </cfRule>
  </conditionalFormatting>
  <conditionalFormatting sqref="M17">
    <cfRule type="containsText" dxfId="51" priority="36" stopIfTrue="1" operator="containsText" text="Vendors">
      <formula>NOT(ISERROR(SEARCH("Vendors",M17)))</formula>
    </cfRule>
  </conditionalFormatting>
  <conditionalFormatting sqref="L17">
    <cfRule type="containsText" dxfId="50" priority="35" stopIfTrue="1" operator="containsText" text="Vendors">
      <formula>NOT(ISERROR(SEARCH("Vendors",L17)))</formula>
    </cfRule>
  </conditionalFormatting>
  <conditionalFormatting sqref="K17">
    <cfRule type="containsText" dxfId="49" priority="34" stopIfTrue="1" operator="containsText" text="Vendors">
      <formula>NOT(ISERROR(SEARCH("Vendors",K17)))</formula>
    </cfRule>
  </conditionalFormatting>
  <conditionalFormatting sqref="I17">
    <cfRule type="containsText" dxfId="48" priority="33" stopIfTrue="1" operator="containsText" text="Vendors">
      <formula>NOT(ISERROR(SEARCH("Vendors",I17)))</formula>
    </cfRule>
  </conditionalFormatting>
  <conditionalFormatting sqref="M24">
    <cfRule type="containsText" dxfId="47" priority="32" stopIfTrue="1" operator="containsText" text="Vendors">
      <formula>NOT(ISERROR(SEARCH("Vendors",M24)))</formula>
    </cfRule>
  </conditionalFormatting>
  <conditionalFormatting sqref="L24">
    <cfRule type="containsText" dxfId="46" priority="31" stopIfTrue="1" operator="containsText" text="Vendors">
      <formula>NOT(ISERROR(SEARCH("Vendors",L24)))</formula>
    </cfRule>
  </conditionalFormatting>
  <conditionalFormatting sqref="K24">
    <cfRule type="containsText" dxfId="45" priority="30" stopIfTrue="1" operator="containsText" text="Vendors">
      <formula>NOT(ISERROR(SEARCH("Vendors",K24)))</formula>
    </cfRule>
  </conditionalFormatting>
  <conditionalFormatting sqref="I24">
    <cfRule type="containsText" dxfId="44" priority="29" stopIfTrue="1" operator="containsText" text="Vendors">
      <formula>NOT(ISERROR(SEARCH("Vendors",I24)))</formula>
    </cfRule>
  </conditionalFormatting>
  <conditionalFormatting sqref="M52">
    <cfRule type="containsText" dxfId="43" priority="28" stopIfTrue="1" operator="containsText" text="Vendors">
      <formula>NOT(ISERROR(SEARCH("Vendors",M52)))</formula>
    </cfRule>
  </conditionalFormatting>
  <conditionalFormatting sqref="L52">
    <cfRule type="containsText" dxfId="42" priority="27" stopIfTrue="1" operator="containsText" text="Vendors">
      <formula>NOT(ISERROR(SEARCH("Vendors",L52)))</formula>
    </cfRule>
  </conditionalFormatting>
  <conditionalFormatting sqref="K52">
    <cfRule type="containsText" dxfId="41" priority="26" stopIfTrue="1" operator="containsText" text="Vendors">
      <formula>NOT(ISERROR(SEARCH("Vendors",K52)))</formula>
    </cfRule>
  </conditionalFormatting>
  <conditionalFormatting sqref="I52">
    <cfRule type="containsText" dxfId="40" priority="25" stopIfTrue="1" operator="containsText" text="Vendors">
      <formula>NOT(ISERROR(SEARCH("Vendors",I52)))</formula>
    </cfRule>
  </conditionalFormatting>
  <conditionalFormatting sqref="P34">
    <cfRule type="expression" dxfId="39" priority="23">
      <formula>IF($P$34&lt;&gt;"",-1,0)</formula>
    </cfRule>
  </conditionalFormatting>
  <conditionalFormatting sqref="P41:W44 P46:W47">
    <cfRule type="expression" dxfId="38" priority="22">
      <formula>IF($P$41&lt;&gt;"",-1,0)</formula>
    </cfRule>
  </conditionalFormatting>
  <conditionalFormatting sqref="P49:W49 P51:W55">
    <cfRule type="expression" dxfId="37" priority="21">
      <formula>IF($P$49&lt;&gt;"",-1,0)</formula>
    </cfRule>
  </conditionalFormatting>
  <conditionalFormatting sqref="M26:M27">
    <cfRule type="containsText" dxfId="36" priority="20" stopIfTrue="1" operator="containsText" text="Vendors">
      <formula>NOT(ISERROR(SEARCH("Vendors",M26)))</formula>
    </cfRule>
  </conditionalFormatting>
  <conditionalFormatting sqref="L26:L27">
    <cfRule type="containsText" dxfId="35" priority="19" stopIfTrue="1" operator="containsText" text="Vendors">
      <formula>NOT(ISERROR(SEARCH("Vendors",L26)))</formula>
    </cfRule>
  </conditionalFormatting>
  <conditionalFormatting sqref="K26:K27">
    <cfRule type="containsText" dxfId="34" priority="18" stopIfTrue="1" operator="containsText" text="Vendors">
      <formula>NOT(ISERROR(SEARCH("Vendors",K26)))</formula>
    </cfRule>
  </conditionalFormatting>
  <conditionalFormatting sqref="I26:I27">
    <cfRule type="containsText" dxfId="33" priority="17" stopIfTrue="1" operator="containsText" text="Vendors">
      <formula>NOT(ISERROR(SEARCH("Vendors",I26)))</formula>
    </cfRule>
  </conditionalFormatting>
  <conditionalFormatting sqref="M8">
    <cfRule type="containsText" dxfId="32" priority="16" stopIfTrue="1" operator="containsText" text="Vendors">
      <formula>NOT(ISERROR(SEARCH("Vendors",M8)))</formula>
    </cfRule>
  </conditionalFormatting>
  <conditionalFormatting sqref="L8">
    <cfRule type="containsText" dxfId="31" priority="15" stopIfTrue="1" operator="containsText" text="Vendors">
      <formula>NOT(ISERROR(SEARCH("Vendors",L8)))</formula>
    </cfRule>
  </conditionalFormatting>
  <conditionalFormatting sqref="K8">
    <cfRule type="containsText" dxfId="30" priority="14" stopIfTrue="1" operator="containsText" text="Vendors">
      <formula>NOT(ISERROR(SEARCH("Vendors",K8)))</formula>
    </cfRule>
  </conditionalFormatting>
  <conditionalFormatting sqref="I8">
    <cfRule type="containsText" dxfId="29" priority="13" stopIfTrue="1" operator="containsText" text="Vendors">
      <formula>NOT(ISERROR(SEARCH("Vendors",I8)))</formula>
    </cfRule>
  </conditionalFormatting>
  <conditionalFormatting sqref="M19">
    <cfRule type="containsText" dxfId="28" priority="12" stopIfTrue="1" operator="containsText" text="Vendors">
      <formula>NOT(ISERROR(SEARCH("Vendors",M19)))</formula>
    </cfRule>
  </conditionalFormatting>
  <conditionalFormatting sqref="L19">
    <cfRule type="containsText" dxfId="27" priority="11" stopIfTrue="1" operator="containsText" text="Vendors">
      <formula>NOT(ISERROR(SEARCH("Vendors",L19)))</formula>
    </cfRule>
  </conditionalFormatting>
  <conditionalFormatting sqref="K19">
    <cfRule type="containsText" dxfId="26" priority="10" stopIfTrue="1" operator="containsText" text="Vendors">
      <formula>NOT(ISERROR(SEARCH("Vendors",K19)))</formula>
    </cfRule>
  </conditionalFormatting>
  <conditionalFormatting sqref="I19">
    <cfRule type="containsText" dxfId="25" priority="9" stopIfTrue="1" operator="containsText" text="Vendors">
      <formula>NOT(ISERROR(SEARCH("Vendors",I19)))</formula>
    </cfRule>
  </conditionalFormatting>
  <conditionalFormatting sqref="P25">
    <cfRule type="expression" dxfId="24" priority="4">
      <formula>IF($P$25&lt;&gt;"",-1,0)</formula>
    </cfRule>
  </conditionalFormatting>
  <conditionalFormatting sqref="K37">
    <cfRule type="expression" dxfId="23" priority="3">
      <formula>IF(AND($K$41&gt;0,$K$37="Primary System"),-1,0)</formula>
    </cfRule>
  </conditionalFormatting>
  <conditionalFormatting sqref="K44">
    <cfRule type="expression" dxfId="22" priority="2">
      <formula>IF(AND(I43&gt;0,K44="Primary System"),-1,0)</formula>
    </cfRule>
  </conditionalFormatting>
  <conditionalFormatting sqref="K47">
    <cfRule type="expression" dxfId="21" priority="1">
      <formula>IF(AND(K49&gt;0,K47="Primary System"),-1,0)</formula>
    </cfRule>
  </conditionalFormatting>
  <dataValidations count="8">
    <dataValidation type="list" allowBlank="1" showInputMessage="1" showErrorMessage="1" sqref="G4" xr:uid="{00000000-0002-0000-0200-000000000000}">
      <formula1>$G$130:$G$245</formula1>
    </dataValidation>
    <dataValidation type="list" allowBlank="1" showInputMessage="1" showErrorMessage="1" sqref="K44" xr:uid="{00000000-0002-0000-0200-000003000000}">
      <formula1>$K$131:$K$140</formula1>
    </dataValidation>
    <dataValidation type="list" allowBlank="1" showInputMessage="1" showErrorMessage="1" sqref="M138 M131 K131:K150" xr:uid="{00000000-0002-0000-0200-000004000000}">
      <formula1>$K$131:$K$147</formula1>
    </dataValidation>
    <dataValidation type="list" allowBlank="1" showInputMessage="1" showErrorMessage="1" sqref="M47" xr:uid="{00000000-0002-0000-0200-000002000000}">
      <formula1>$M$153:$M$159</formula1>
    </dataValidation>
    <dataValidation type="list" allowBlank="1" showInputMessage="1" showErrorMessage="1" sqref="K47" xr:uid="{F30F0434-F2FF-460F-90B3-C6A975C32C74}">
      <formula1>$M$131:$M$137</formula1>
    </dataValidation>
    <dataValidation type="whole" allowBlank="1" showInputMessage="1" showErrorMessage="1" sqref="I7" xr:uid="{C318E977-C16D-4E49-BC76-CFAE0614276F}">
      <formula1>1</formula1>
      <formula2>185</formula2>
    </dataValidation>
    <dataValidation type="list" allowBlank="1" showInputMessage="1" showErrorMessage="1" sqref="M37 M44" xr:uid="{7FBA2D95-F19A-4644-8D9E-772939E21602}">
      <formula1>$K$153:$K$162</formula1>
    </dataValidation>
    <dataValidation type="list" allowBlank="1" showInputMessage="1" showErrorMessage="1" sqref="K37" xr:uid="{87DA2C45-5F9E-4DA8-85BD-B6200CEE14A6}">
      <formula1>$K$131:$K$141</formula1>
    </dataValidation>
  </dataValidations>
  <printOptions horizontalCentered="1"/>
  <pageMargins left="0.5" right="0.5" top="1" bottom="0.5" header="0.5" footer="0.5"/>
  <pageSetup scale="86" orientation="portrait" r:id="rId1"/>
  <headerFooter alignWithMargins="0">
    <oddHeader xml:space="preserve">&amp;LTD-1 
Revised 07-02-19
CSW
&amp;C&amp;"Times New Roman,Bold"&amp;12NORTH CAROLINA PUBLIC &amp;"Arial,Regular"&amp;10North Carolina Public Schools
Annual Pupil Transportation Report
&amp;R2018-2019
Pg. 2&amp;"Times New Roman,Regular"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1:AN120"/>
  <sheetViews>
    <sheetView showGridLines="0" topLeftCell="A37" zoomScaleNormal="100" workbookViewId="0">
      <selection activeCell="N16" sqref="N16"/>
    </sheetView>
  </sheetViews>
  <sheetFormatPr defaultColWidth="9.109375" defaultRowHeight="12.75" customHeight="1" x14ac:dyDescent="0.25"/>
  <cols>
    <col min="1" max="3" width="2.6640625" style="2" customWidth="1"/>
    <col min="4" max="5" width="2.6640625" style="5" customWidth="1"/>
    <col min="6" max="6" width="20.6640625" style="2" customWidth="1"/>
    <col min="7" max="7" width="0.88671875" style="2" customWidth="1"/>
    <col min="8" max="8" width="20.6640625" style="2" customWidth="1"/>
    <col min="9" max="9" width="0.88671875" style="2" customWidth="1"/>
    <col min="10" max="10" width="12.6640625" style="2" customWidth="1"/>
    <col min="11" max="11" width="0.88671875" style="2" customWidth="1"/>
    <col min="12" max="12" width="12.6640625" style="2" customWidth="1"/>
    <col min="13" max="13" width="0.88671875" style="2" customWidth="1"/>
    <col min="14" max="14" width="12.6640625" style="2" customWidth="1"/>
    <col min="15" max="15" width="0.88671875" style="2" customWidth="1"/>
    <col min="16" max="16" width="12.6640625" style="2" customWidth="1"/>
    <col min="17" max="17" width="0.88671875" style="2" customWidth="1"/>
    <col min="18" max="20" width="2.6640625" style="2" customWidth="1"/>
    <col min="21" max="21" width="16.6640625" style="2" customWidth="1"/>
    <col min="22" max="22" width="0.88671875" style="2" customWidth="1"/>
    <col min="23" max="23" width="12.6640625" style="2" customWidth="1"/>
    <col min="24" max="24" width="0.88671875" style="2" customWidth="1"/>
    <col min="25" max="25" width="12.6640625" style="2" customWidth="1"/>
    <col min="26" max="26" width="0.88671875" style="2" customWidth="1"/>
    <col min="27" max="27" width="12.6640625" style="2" customWidth="1"/>
    <col min="28" max="28" width="0.88671875" style="2" customWidth="1"/>
    <col min="29" max="29" width="12.6640625" style="2" customWidth="1"/>
    <col min="30" max="30" width="0.88671875" style="2" customWidth="1"/>
    <col min="31" max="31" width="12.6640625" style="2" customWidth="1"/>
    <col min="32" max="32" width="0.88671875" style="2" customWidth="1"/>
    <col min="33" max="33" width="12.6640625" style="2" customWidth="1"/>
    <col min="34" max="34" width="0.88671875" style="2" customWidth="1"/>
    <col min="35" max="35" width="12.6640625" style="2" customWidth="1"/>
    <col min="36" max="36" width="0.88671875" style="2" customWidth="1"/>
    <col min="37" max="37" width="12.6640625" style="2" customWidth="1"/>
    <col min="38" max="38" width="0.88671875" style="2" customWidth="1"/>
    <col min="39" max="39" width="12.6640625" style="2" customWidth="1"/>
    <col min="40" max="40" width="2.6640625" style="2" customWidth="1"/>
    <col min="41" max="41" width="9" style="2" customWidth="1"/>
    <col min="42" max="16384" width="9.109375" style="2"/>
  </cols>
  <sheetData>
    <row r="1" spans="2:39" ht="12.75" customHeight="1" thickBot="1" x14ac:dyDescent="0.3">
      <c r="T1" s="4"/>
      <c r="U1" s="4"/>
      <c r="V1" s="4"/>
      <c r="W1" s="4"/>
      <c r="X1" s="4"/>
      <c r="Y1" s="4"/>
      <c r="Z1" s="4"/>
      <c r="AA1" s="4"/>
      <c r="AB1" s="4"/>
      <c r="AC1" s="4"/>
      <c r="AD1" s="4"/>
      <c r="AE1" s="4"/>
      <c r="AF1" s="4"/>
      <c r="AG1" s="4"/>
      <c r="AH1" s="4"/>
      <c r="AI1" s="4"/>
      <c r="AJ1" s="4"/>
      <c r="AK1" s="4"/>
    </row>
    <row r="2" spans="2:39" ht="6" customHeight="1" thickBot="1" x14ac:dyDescent="0.35">
      <c r="B2" s="41"/>
      <c r="C2" s="41"/>
      <c r="D2" s="45"/>
      <c r="E2" s="45"/>
      <c r="F2" s="41"/>
      <c r="G2" s="41"/>
      <c r="H2" s="41"/>
      <c r="I2" s="41"/>
      <c r="J2" s="45"/>
      <c r="K2" s="41"/>
      <c r="L2" s="41"/>
      <c r="M2" s="41"/>
      <c r="N2" s="41"/>
      <c r="O2" s="41"/>
      <c r="P2" s="41"/>
      <c r="Q2" s="41"/>
      <c r="R2" s="41"/>
      <c r="T2" s="165"/>
      <c r="U2" s="166"/>
      <c r="V2" s="166"/>
      <c r="W2" s="166"/>
      <c r="X2" s="166"/>
      <c r="Y2" s="166"/>
      <c r="Z2" s="166"/>
      <c r="AA2" s="171"/>
      <c r="AB2" s="4"/>
      <c r="AC2" s="599" t="s">
        <v>650</v>
      </c>
      <c r="AD2" s="600"/>
      <c r="AE2" s="600"/>
      <c r="AF2" s="600"/>
      <c r="AG2" s="600"/>
      <c r="AH2" s="600"/>
      <c r="AI2" s="600"/>
      <c r="AJ2" s="600"/>
      <c r="AK2" s="601"/>
    </row>
    <row r="3" spans="2:39" ht="12.75" customHeight="1" x14ac:dyDescent="0.3">
      <c r="B3" s="41"/>
      <c r="C3" s="136"/>
      <c r="D3" s="158" t="s">
        <v>420</v>
      </c>
      <c r="E3" s="158"/>
      <c r="F3" s="158"/>
      <c r="G3" s="158"/>
      <c r="H3" s="614" t="s">
        <v>666</v>
      </c>
      <c r="I3" s="614"/>
      <c r="J3" s="614"/>
      <c r="K3" s="614"/>
      <c r="L3" s="614"/>
      <c r="M3" s="614"/>
      <c r="N3" s="614"/>
      <c r="O3" s="137"/>
      <c r="P3" s="137"/>
      <c r="Q3" s="138"/>
      <c r="R3" s="41"/>
      <c r="T3" s="167"/>
      <c r="U3" s="203" t="s">
        <v>452</v>
      </c>
      <c r="V3" s="168"/>
      <c r="W3" s="168"/>
      <c r="X3" s="168"/>
      <c r="Y3" s="168"/>
      <c r="Z3" s="168"/>
      <c r="AA3" s="172"/>
      <c r="AB3" s="4"/>
      <c r="AC3" s="602"/>
      <c r="AD3" s="603"/>
      <c r="AE3" s="603"/>
      <c r="AF3" s="603"/>
      <c r="AG3" s="603"/>
      <c r="AH3" s="603"/>
      <c r="AI3" s="603"/>
      <c r="AJ3" s="603"/>
      <c r="AK3" s="604"/>
    </row>
    <row r="4" spans="2:39" ht="12.75" customHeight="1" thickBot="1" x14ac:dyDescent="0.3">
      <c r="B4" s="41"/>
      <c r="C4" s="139"/>
      <c r="D4" s="141"/>
      <c r="E4" s="141"/>
      <c r="F4" s="140"/>
      <c r="G4" s="140"/>
      <c r="H4" s="615"/>
      <c r="I4" s="615"/>
      <c r="J4" s="615"/>
      <c r="K4" s="615"/>
      <c r="L4" s="615"/>
      <c r="M4" s="615"/>
      <c r="N4" s="615"/>
      <c r="O4" s="140"/>
      <c r="P4" s="540"/>
      <c r="Q4" s="142"/>
      <c r="R4" s="41"/>
      <c r="T4" s="127"/>
      <c r="U4" s="199" t="s">
        <v>393</v>
      </c>
      <c r="V4" s="47"/>
      <c r="W4" s="199" t="s">
        <v>394</v>
      </c>
      <c r="X4" s="200"/>
      <c r="Y4" s="200"/>
      <c r="Z4" s="200"/>
      <c r="AA4" s="201"/>
      <c r="AB4" s="4"/>
      <c r="AC4" s="602"/>
      <c r="AD4" s="603"/>
      <c r="AE4" s="603"/>
      <c r="AF4" s="603"/>
      <c r="AG4" s="603"/>
      <c r="AH4" s="603"/>
      <c r="AI4" s="603"/>
      <c r="AJ4" s="603"/>
      <c r="AK4" s="604"/>
    </row>
    <row r="5" spans="2:39" ht="12.75" customHeight="1" x14ac:dyDescent="0.25">
      <c r="B5" s="41"/>
      <c r="C5" s="139"/>
      <c r="D5" s="141"/>
      <c r="E5" s="141"/>
      <c r="F5" s="140"/>
      <c r="G5" s="140"/>
      <c r="H5" s="615"/>
      <c r="I5" s="615"/>
      <c r="J5" s="615"/>
      <c r="K5" s="615"/>
      <c r="L5" s="615"/>
      <c r="M5" s="615"/>
      <c r="N5" s="615"/>
      <c r="O5" s="140"/>
      <c r="P5" s="157" t="s">
        <v>426</v>
      </c>
      <c r="Q5" s="142"/>
      <c r="R5" s="41"/>
      <c r="T5" s="127"/>
      <c r="U5" s="47"/>
      <c r="V5" s="47"/>
      <c r="W5" s="47"/>
      <c r="X5" s="47"/>
      <c r="Y5" s="47"/>
      <c r="Z5" s="47"/>
      <c r="AA5" s="131"/>
      <c r="AB5" s="4"/>
      <c r="AC5" s="602"/>
      <c r="AD5" s="603"/>
      <c r="AE5" s="603"/>
      <c r="AF5" s="603"/>
      <c r="AG5" s="603"/>
      <c r="AH5" s="603"/>
      <c r="AI5" s="603"/>
      <c r="AJ5" s="603"/>
      <c r="AK5" s="604"/>
    </row>
    <row r="6" spans="2:39" ht="12.75" customHeight="1" thickBot="1" x14ac:dyDescent="0.3">
      <c r="B6" s="41"/>
      <c r="C6" s="143"/>
      <c r="D6" s="145"/>
      <c r="E6" s="145"/>
      <c r="F6" s="144"/>
      <c r="G6" s="144"/>
      <c r="H6" s="616"/>
      <c r="I6" s="616"/>
      <c r="J6" s="616"/>
      <c r="K6" s="616"/>
      <c r="L6" s="616"/>
      <c r="M6" s="616"/>
      <c r="N6" s="616"/>
      <c r="O6" s="144"/>
      <c r="P6" s="154"/>
      <c r="Q6" s="146"/>
      <c r="R6" s="41"/>
      <c r="T6" s="127"/>
      <c r="U6" s="123"/>
      <c r="V6" s="47"/>
      <c r="W6" s="83" t="s">
        <v>395</v>
      </c>
      <c r="X6" s="83"/>
      <c r="Y6" s="83"/>
      <c r="Z6" s="83"/>
      <c r="AA6" s="202"/>
      <c r="AB6" s="4"/>
      <c r="AC6" s="605"/>
      <c r="AD6" s="606"/>
      <c r="AE6" s="606"/>
      <c r="AF6" s="606"/>
      <c r="AG6" s="606"/>
      <c r="AH6" s="606"/>
      <c r="AI6" s="606"/>
      <c r="AJ6" s="606"/>
      <c r="AK6" s="607"/>
    </row>
    <row r="7" spans="2:39" ht="12.75" customHeight="1" x14ac:dyDescent="0.25">
      <c r="B7" s="41"/>
      <c r="C7" s="41"/>
      <c r="D7" s="45"/>
      <c r="E7" s="45"/>
      <c r="F7" s="41"/>
      <c r="G7" s="41"/>
      <c r="H7" s="41"/>
      <c r="I7" s="41"/>
      <c r="J7" s="45"/>
      <c r="K7" s="41"/>
      <c r="L7" s="41"/>
      <c r="M7" s="41"/>
      <c r="N7" s="41"/>
      <c r="O7" s="41"/>
      <c r="P7" s="41"/>
      <c r="Q7" s="41"/>
      <c r="R7" s="41"/>
      <c r="T7" s="127"/>
      <c r="U7" s="124"/>
      <c r="V7" s="47"/>
      <c r="W7" s="83" t="s">
        <v>396</v>
      </c>
      <c r="X7" s="83"/>
      <c r="Y7" s="83"/>
      <c r="Z7" s="83"/>
      <c r="AA7" s="202"/>
      <c r="AB7" s="4"/>
      <c r="AC7" s="4"/>
      <c r="AD7" s="4"/>
      <c r="AE7" s="4"/>
      <c r="AF7" s="4"/>
      <c r="AG7" s="4"/>
      <c r="AH7" s="4"/>
      <c r="AI7" s="4"/>
      <c r="AJ7" s="4"/>
    </row>
    <row r="8" spans="2:39" ht="12.75" customHeight="1" x14ac:dyDescent="0.25">
      <c r="B8" s="41"/>
      <c r="C8" s="608" t="s">
        <v>418</v>
      </c>
      <c r="D8" s="608"/>
      <c r="E8" s="608"/>
      <c r="F8" s="608"/>
      <c r="G8" s="608"/>
      <c r="H8" s="608"/>
      <c r="I8" s="74"/>
      <c r="J8" s="41"/>
      <c r="K8" s="74"/>
      <c r="L8" s="41"/>
      <c r="M8" s="74"/>
      <c r="N8" s="41"/>
      <c r="O8" s="41"/>
      <c r="P8" s="391" t="s">
        <v>427</v>
      </c>
      <c r="Q8" s="41"/>
      <c r="R8" s="41"/>
      <c r="T8" s="127"/>
      <c r="U8" s="125"/>
      <c r="V8" s="47"/>
      <c r="W8" s="83" t="s">
        <v>397</v>
      </c>
      <c r="X8" s="83"/>
      <c r="Y8" s="83"/>
      <c r="Z8" s="83"/>
      <c r="AA8" s="202"/>
      <c r="AB8" s="4"/>
      <c r="AC8" s="4"/>
      <c r="AD8" s="4"/>
      <c r="AE8" s="4"/>
      <c r="AF8" s="4"/>
      <c r="AG8" s="4"/>
      <c r="AH8" s="4"/>
      <c r="AI8" s="4"/>
      <c r="AJ8" s="4"/>
    </row>
    <row r="9" spans="2:39" ht="12.75" customHeight="1" x14ac:dyDescent="0.25">
      <c r="B9" s="41"/>
      <c r="C9" s="41"/>
      <c r="D9" s="69" t="s">
        <v>45</v>
      </c>
      <c r="E9" s="588" t="s">
        <v>421</v>
      </c>
      <c r="F9" s="588"/>
      <c r="G9" s="588"/>
      <c r="H9" s="588"/>
      <c r="I9" s="588"/>
      <c r="J9" s="588"/>
      <c r="K9" s="588"/>
      <c r="L9" s="588"/>
      <c r="M9" s="132"/>
      <c r="N9" s="149"/>
      <c r="O9" s="41"/>
      <c r="P9" s="41"/>
      <c r="Q9" s="41"/>
      <c r="R9" s="41"/>
      <c r="T9" s="127"/>
      <c r="U9" s="126"/>
      <c r="V9" s="47"/>
      <c r="W9" s="83" t="s">
        <v>491</v>
      </c>
      <c r="X9" s="83"/>
      <c r="Y9" s="83"/>
      <c r="Z9" s="83"/>
      <c r="AA9" s="202"/>
      <c r="AB9" s="4"/>
      <c r="AC9" s="4"/>
      <c r="AD9" s="4"/>
      <c r="AE9" s="4"/>
      <c r="AF9" s="4"/>
      <c r="AG9" s="4"/>
      <c r="AH9" s="4"/>
      <c r="AI9" s="4"/>
      <c r="AJ9" s="4"/>
    </row>
    <row r="10" spans="2:39" ht="6" customHeight="1" thickBot="1" x14ac:dyDescent="0.3">
      <c r="B10" s="41"/>
      <c r="C10" s="41"/>
      <c r="D10" s="45"/>
      <c r="E10" s="45"/>
      <c r="F10" s="41"/>
      <c r="G10" s="41"/>
      <c r="H10" s="41"/>
      <c r="I10" s="41"/>
      <c r="J10" s="41"/>
      <c r="K10" s="41"/>
      <c r="L10" s="41"/>
      <c r="M10" s="41"/>
      <c r="N10" s="41"/>
      <c r="O10" s="41"/>
      <c r="P10" s="41"/>
      <c r="Q10" s="41"/>
      <c r="R10" s="41"/>
      <c r="T10" s="129"/>
      <c r="U10" s="130"/>
      <c r="V10" s="130"/>
      <c r="W10" s="130"/>
      <c r="X10" s="130"/>
      <c r="Y10" s="130"/>
      <c r="Z10" s="130"/>
      <c r="AA10" s="50"/>
      <c r="AB10" s="4"/>
      <c r="AC10" s="4"/>
      <c r="AD10" s="4"/>
      <c r="AE10" s="4"/>
      <c r="AF10" s="4"/>
      <c r="AG10" s="4"/>
      <c r="AH10" s="4"/>
      <c r="AI10" s="4"/>
      <c r="AJ10" s="4"/>
    </row>
    <row r="11" spans="2:39" ht="12.75" customHeight="1" x14ac:dyDescent="0.25">
      <c r="B11" s="41"/>
      <c r="C11" s="41"/>
      <c r="D11" s="69" t="s">
        <v>46</v>
      </c>
      <c r="E11" s="588" t="s">
        <v>422</v>
      </c>
      <c r="F11" s="588"/>
      <c r="G11" s="588"/>
      <c r="H11" s="588"/>
      <c r="I11" s="588"/>
      <c r="J11" s="588"/>
      <c r="K11" s="588"/>
      <c r="L11" s="588"/>
      <c r="M11" s="132"/>
      <c r="N11" s="149"/>
      <c r="O11" s="41"/>
      <c r="P11" s="41"/>
      <c r="Q11" s="41"/>
      <c r="R11" s="41"/>
    </row>
    <row r="12" spans="2:39" ht="6" customHeight="1" x14ac:dyDescent="0.25">
      <c r="B12" s="41"/>
      <c r="C12" s="41"/>
      <c r="D12" s="45"/>
      <c r="E12" s="45"/>
      <c r="F12" s="41"/>
      <c r="G12" s="41"/>
      <c r="H12" s="41"/>
      <c r="I12" s="41"/>
      <c r="J12" s="41"/>
      <c r="K12" s="41"/>
      <c r="L12" s="41"/>
      <c r="M12" s="41"/>
      <c r="N12" s="41"/>
      <c r="O12" s="41"/>
      <c r="P12" s="41"/>
      <c r="Q12" s="41"/>
      <c r="R12" s="41"/>
      <c r="T12" s="634" t="str">
        <f>IF(AND(L14&lt;&gt;"Yes", N16&gt;0),"Note:  
Line C - Is either not answered or is answered with a 'No' and a value is input for line C1.  Please correct data entry.","")</f>
        <v/>
      </c>
      <c r="U12" s="634"/>
      <c r="V12" s="634"/>
      <c r="W12" s="634"/>
      <c r="X12" s="634"/>
      <c r="Y12" s="634"/>
      <c r="Z12" s="634"/>
      <c r="AA12" s="634"/>
      <c r="AB12" s="634"/>
      <c r="AC12" s="634"/>
      <c r="AD12" s="634"/>
      <c r="AE12" s="634"/>
      <c r="AF12" s="634"/>
      <c r="AG12" s="634"/>
      <c r="AH12" s="634"/>
      <c r="AI12" s="634"/>
      <c r="AJ12" s="634"/>
      <c r="AK12" s="634"/>
      <c r="AL12" s="634"/>
      <c r="AM12" s="634"/>
    </row>
    <row r="13" spans="2:39" ht="12.75" customHeight="1" x14ac:dyDescent="0.25">
      <c r="B13" s="41"/>
      <c r="C13" s="41"/>
      <c r="D13" s="69" t="s">
        <v>47</v>
      </c>
      <c r="E13" s="617" t="s">
        <v>428</v>
      </c>
      <c r="F13" s="617"/>
      <c r="G13" s="617"/>
      <c r="H13" s="617"/>
      <c r="I13" s="617"/>
      <c r="J13" s="617"/>
      <c r="K13" s="617"/>
      <c r="L13" s="617"/>
      <c r="M13" s="617"/>
      <c r="N13" s="617"/>
      <c r="O13" s="41"/>
      <c r="P13" s="41"/>
      <c r="Q13" s="41"/>
      <c r="R13" s="41"/>
      <c r="T13" s="634"/>
      <c r="U13" s="634"/>
      <c r="V13" s="634"/>
      <c r="W13" s="634"/>
      <c r="X13" s="634"/>
      <c r="Y13" s="634"/>
      <c r="Z13" s="634"/>
      <c r="AA13" s="634"/>
      <c r="AB13" s="634"/>
      <c r="AC13" s="634"/>
      <c r="AD13" s="634"/>
      <c r="AE13" s="634"/>
      <c r="AF13" s="634"/>
      <c r="AG13" s="634"/>
      <c r="AH13" s="634"/>
      <c r="AI13" s="634"/>
      <c r="AJ13" s="634"/>
      <c r="AK13" s="634"/>
      <c r="AL13" s="634"/>
      <c r="AM13" s="634"/>
    </row>
    <row r="14" spans="2:39" ht="12.75" customHeight="1" x14ac:dyDescent="0.25">
      <c r="B14" s="41"/>
      <c r="C14" s="41"/>
      <c r="D14" s="45"/>
      <c r="E14" s="618" t="s">
        <v>669</v>
      </c>
      <c r="F14" s="618"/>
      <c r="G14" s="618"/>
      <c r="H14" s="618"/>
      <c r="I14" s="618"/>
      <c r="J14" s="618"/>
      <c r="K14" s="151"/>
      <c r="L14" s="409" t="s">
        <v>425</v>
      </c>
      <c r="M14" s="151"/>
      <c r="N14" s="41"/>
      <c r="O14" s="41"/>
      <c r="P14" s="41"/>
      <c r="Q14" s="41"/>
      <c r="R14" s="41"/>
      <c r="T14" s="634"/>
      <c r="U14" s="634"/>
      <c r="V14" s="634"/>
      <c r="W14" s="634"/>
      <c r="X14" s="634"/>
      <c r="Y14" s="634"/>
      <c r="Z14" s="634"/>
      <c r="AA14" s="634"/>
      <c r="AB14" s="634"/>
      <c r="AC14" s="634"/>
      <c r="AD14" s="634"/>
      <c r="AE14" s="634"/>
      <c r="AF14" s="634"/>
      <c r="AG14" s="634"/>
      <c r="AH14" s="634"/>
      <c r="AI14" s="634"/>
      <c r="AJ14" s="634"/>
      <c r="AK14" s="634"/>
      <c r="AL14" s="634"/>
      <c r="AM14" s="634"/>
    </row>
    <row r="15" spans="2:39" ht="6" customHeight="1" x14ac:dyDescent="0.25">
      <c r="B15" s="41"/>
      <c r="C15" s="41"/>
      <c r="D15" s="45"/>
      <c r="E15" s="45"/>
      <c r="F15" s="41"/>
      <c r="G15" s="41"/>
      <c r="H15" s="41"/>
      <c r="I15" s="41"/>
      <c r="J15" s="45"/>
      <c r="K15" s="41"/>
      <c r="L15" s="41"/>
      <c r="M15" s="41"/>
      <c r="N15" s="41"/>
      <c r="O15" s="41"/>
      <c r="P15" s="41"/>
      <c r="Q15" s="41"/>
      <c r="R15" s="41"/>
    </row>
    <row r="16" spans="2:39" ht="12.75" customHeight="1" x14ac:dyDescent="0.25">
      <c r="B16" s="41"/>
      <c r="C16" s="41"/>
      <c r="D16" s="45"/>
      <c r="E16" s="69">
        <v>1</v>
      </c>
      <c r="F16" s="588" t="s">
        <v>314</v>
      </c>
      <c r="G16" s="588"/>
      <c r="H16" s="588"/>
      <c r="I16" s="588"/>
      <c r="J16" s="588"/>
      <c r="K16" s="588"/>
      <c r="L16" s="588"/>
      <c r="M16" s="132"/>
      <c r="N16" s="103"/>
      <c r="O16" s="41"/>
      <c r="P16" s="41"/>
      <c r="Q16" s="41"/>
      <c r="R16" s="41"/>
      <c r="T16" s="634" t="str">
        <f>IF(AND(L14&lt;&gt;"Yes", N17&gt;0),"Note:
Line C - Is either not answered or is answered with a 'No' and a value is input for line C2.  Please correct data entry.","")</f>
        <v/>
      </c>
      <c r="U16" s="634"/>
      <c r="V16" s="634"/>
      <c r="W16" s="634"/>
      <c r="X16" s="634"/>
      <c r="Y16" s="634"/>
      <c r="Z16" s="634"/>
      <c r="AA16" s="634"/>
      <c r="AB16" s="634"/>
      <c r="AC16" s="634"/>
      <c r="AD16" s="634"/>
      <c r="AE16" s="634"/>
      <c r="AF16" s="634"/>
      <c r="AG16" s="634"/>
      <c r="AH16" s="634"/>
      <c r="AI16" s="634"/>
      <c r="AJ16" s="634"/>
      <c r="AK16" s="634"/>
      <c r="AL16" s="634"/>
      <c r="AM16" s="634"/>
    </row>
    <row r="17" spans="2:40" ht="12.75" customHeight="1" x14ac:dyDescent="0.25">
      <c r="B17" s="41"/>
      <c r="C17" s="41"/>
      <c r="D17" s="45"/>
      <c r="E17" s="69">
        <v>2</v>
      </c>
      <c r="F17" s="588" t="s">
        <v>667</v>
      </c>
      <c r="G17" s="588"/>
      <c r="H17" s="588"/>
      <c r="I17" s="588"/>
      <c r="J17" s="588"/>
      <c r="K17" s="588"/>
      <c r="L17" s="588"/>
      <c r="M17" s="132"/>
      <c r="N17" s="149"/>
      <c r="O17" s="41"/>
      <c r="P17" s="41"/>
      <c r="Q17" s="41"/>
      <c r="R17" s="41"/>
      <c r="T17" s="634"/>
      <c r="U17" s="634"/>
      <c r="V17" s="634"/>
      <c r="W17" s="634"/>
      <c r="X17" s="634"/>
      <c r="Y17" s="634"/>
      <c r="Z17" s="634"/>
      <c r="AA17" s="634"/>
      <c r="AB17" s="634"/>
      <c r="AC17" s="634"/>
      <c r="AD17" s="634"/>
      <c r="AE17" s="634"/>
      <c r="AF17" s="634"/>
      <c r="AG17" s="634"/>
      <c r="AH17" s="634"/>
      <c r="AI17" s="634"/>
      <c r="AJ17" s="634"/>
      <c r="AK17" s="634"/>
      <c r="AL17" s="634"/>
      <c r="AM17" s="634"/>
    </row>
    <row r="18" spans="2:40" ht="6" customHeight="1" x14ac:dyDescent="0.25">
      <c r="B18" s="41"/>
      <c r="C18" s="41"/>
      <c r="D18" s="45"/>
      <c r="E18" s="45"/>
      <c r="F18" s="41"/>
      <c r="G18" s="41"/>
      <c r="H18" s="41"/>
      <c r="I18" s="41"/>
      <c r="J18" s="45"/>
      <c r="K18" s="41"/>
      <c r="L18" s="41"/>
      <c r="M18" s="41"/>
      <c r="N18" s="41"/>
      <c r="O18" s="41"/>
      <c r="P18" s="41"/>
      <c r="Q18" s="41"/>
      <c r="R18" s="41"/>
      <c r="T18" s="634"/>
      <c r="U18" s="634"/>
      <c r="V18" s="634"/>
      <c r="W18" s="634"/>
      <c r="X18" s="634"/>
      <c r="Y18" s="634"/>
      <c r="Z18" s="634"/>
      <c r="AA18" s="634"/>
      <c r="AB18" s="634"/>
      <c r="AC18" s="634"/>
      <c r="AD18" s="634"/>
      <c r="AE18" s="634"/>
      <c r="AF18" s="634"/>
      <c r="AG18" s="634"/>
      <c r="AH18" s="634"/>
      <c r="AI18" s="634"/>
      <c r="AJ18" s="634"/>
      <c r="AK18" s="634"/>
      <c r="AL18" s="634"/>
      <c r="AM18" s="634"/>
    </row>
    <row r="19" spans="2:40" ht="12.75" customHeight="1" x14ac:dyDescent="0.25">
      <c r="B19" s="41"/>
      <c r="C19" s="41"/>
      <c r="D19" s="69"/>
      <c r="E19" s="589" t="s">
        <v>429</v>
      </c>
      <c r="F19" s="589"/>
      <c r="G19" s="589"/>
      <c r="H19" s="589"/>
      <c r="I19" s="589"/>
      <c r="J19" s="589"/>
      <c r="K19" s="589"/>
      <c r="L19" s="589"/>
      <c r="M19" s="589"/>
      <c r="N19" s="589"/>
      <c r="O19" s="41"/>
      <c r="P19" s="407" t="str">
        <f>IF(SUM(N9-N17),SUM(N9-N17),"")</f>
        <v/>
      </c>
      <c r="Q19" s="41"/>
      <c r="R19" s="41"/>
    </row>
    <row r="20" spans="2:40" ht="6" customHeight="1" thickBot="1" x14ac:dyDescent="0.3">
      <c r="B20" s="41"/>
      <c r="C20" s="41"/>
      <c r="D20" s="45"/>
      <c r="E20" s="45"/>
      <c r="F20" s="41"/>
      <c r="G20" s="41"/>
      <c r="H20" s="41"/>
      <c r="I20" s="41"/>
      <c r="J20" s="41"/>
      <c r="K20" s="41"/>
      <c r="L20" s="41"/>
      <c r="M20" s="41"/>
      <c r="N20" s="41"/>
      <c r="O20" s="41"/>
      <c r="P20" s="41"/>
      <c r="Q20" s="41"/>
      <c r="R20" s="41"/>
    </row>
    <row r="21" spans="2:40" ht="12.75" customHeight="1" x14ac:dyDescent="0.25">
      <c r="B21" s="41"/>
      <c r="C21" s="41"/>
      <c r="D21" s="69"/>
      <c r="E21" s="591"/>
      <c r="F21" s="591"/>
      <c r="G21" s="41"/>
      <c r="H21" s="41"/>
      <c r="I21" s="41"/>
      <c r="J21" s="86" t="s">
        <v>315</v>
      </c>
      <c r="K21" s="86"/>
      <c r="L21" s="86" t="s">
        <v>316</v>
      </c>
      <c r="M21" s="86"/>
      <c r="N21" s="86" t="s">
        <v>317</v>
      </c>
      <c r="O21" s="41"/>
      <c r="P21" s="41"/>
      <c r="Q21" s="41"/>
      <c r="R21" s="41"/>
      <c r="T21" s="134"/>
      <c r="U21" s="135"/>
      <c r="V21" s="135"/>
      <c r="W21" s="135"/>
      <c r="X21" s="135"/>
      <c r="Y21" s="135"/>
      <c r="Z21" s="135"/>
      <c r="AA21" s="135"/>
      <c r="AB21" s="135"/>
      <c r="AC21" s="135"/>
      <c r="AD21" s="135"/>
      <c r="AE21" s="135"/>
      <c r="AF21" s="135"/>
      <c r="AG21" s="135"/>
      <c r="AH21" s="135"/>
      <c r="AI21" s="135"/>
      <c r="AJ21" s="135"/>
      <c r="AK21" s="135"/>
      <c r="AL21" s="135"/>
      <c r="AM21" s="135"/>
      <c r="AN21" s="49"/>
    </row>
    <row r="22" spans="2:40" ht="12.75" customHeight="1" x14ac:dyDescent="0.25">
      <c r="B22" s="41"/>
      <c r="C22" s="41"/>
      <c r="D22" s="69"/>
      <c r="E22" s="66"/>
      <c r="F22" s="66"/>
      <c r="G22" s="41"/>
      <c r="H22" s="41"/>
      <c r="I22" s="41"/>
      <c r="J22" s="156" t="s">
        <v>459</v>
      </c>
      <c r="K22" s="152"/>
      <c r="L22" s="156" t="s">
        <v>460</v>
      </c>
      <c r="M22" s="152"/>
      <c r="N22" s="156" t="s">
        <v>461</v>
      </c>
      <c r="O22" s="41"/>
      <c r="P22" s="41"/>
      <c r="Q22" s="41"/>
      <c r="R22" s="41"/>
      <c r="T22" s="127"/>
      <c r="U22" s="637" t="s">
        <v>476</v>
      </c>
      <c r="V22" s="637"/>
      <c r="W22" s="637"/>
      <c r="X22" s="637"/>
      <c r="Y22" s="637"/>
      <c r="Z22" s="637"/>
      <c r="AA22" s="637"/>
      <c r="AB22" s="637"/>
      <c r="AC22" s="637"/>
      <c r="AD22" s="637"/>
      <c r="AE22" s="637"/>
      <c r="AF22" s="637"/>
      <c r="AG22" s="637"/>
      <c r="AH22" s="637"/>
      <c r="AI22" s="637"/>
      <c r="AJ22" s="637"/>
      <c r="AK22" s="637"/>
      <c r="AL22" s="637"/>
      <c r="AM22" s="637"/>
      <c r="AN22" s="131"/>
    </row>
    <row r="23" spans="2:40" ht="12.75" customHeight="1" x14ac:dyDescent="0.25">
      <c r="B23" s="41"/>
      <c r="C23" s="41"/>
      <c r="D23" s="69" t="s">
        <v>48</v>
      </c>
      <c r="E23" s="591" t="s">
        <v>419</v>
      </c>
      <c r="F23" s="591"/>
      <c r="G23" s="41"/>
      <c r="H23" s="89" t="s">
        <v>318</v>
      </c>
      <c r="I23" s="41"/>
      <c r="J23" s="149"/>
      <c r="K23" s="41"/>
      <c r="L23" s="149"/>
      <c r="M23" s="41"/>
      <c r="N23" s="149"/>
      <c r="O23" s="41"/>
      <c r="P23" s="41"/>
      <c r="Q23" s="41"/>
      <c r="R23" s="41"/>
      <c r="T23" s="127"/>
      <c r="U23" s="637"/>
      <c r="V23" s="637"/>
      <c r="W23" s="637"/>
      <c r="X23" s="637"/>
      <c r="Y23" s="637"/>
      <c r="Z23" s="637"/>
      <c r="AA23" s="637"/>
      <c r="AB23" s="637"/>
      <c r="AC23" s="637"/>
      <c r="AD23" s="637"/>
      <c r="AE23" s="637"/>
      <c r="AF23" s="637"/>
      <c r="AG23" s="637"/>
      <c r="AH23" s="637"/>
      <c r="AI23" s="637"/>
      <c r="AJ23" s="637"/>
      <c r="AK23" s="637"/>
      <c r="AL23" s="637"/>
      <c r="AM23" s="637"/>
      <c r="AN23" s="131"/>
    </row>
    <row r="24" spans="2:40" ht="12.75" customHeight="1" x14ac:dyDescent="0.25">
      <c r="B24" s="41"/>
      <c r="C24" s="41"/>
      <c r="D24" s="45"/>
      <c r="E24" s="45"/>
      <c r="F24" s="41"/>
      <c r="G24" s="41"/>
      <c r="H24" s="89" t="s">
        <v>319</v>
      </c>
      <c r="I24" s="41"/>
      <c r="J24" s="149"/>
      <c r="K24" s="41"/>
      <c r="L24" s="149"/>
      <c r="M24" s="41"/>
      <c r="N24" s="149"/>
      <c r="O24" s="41"/>
      <c r="P24" s="41"/>
      <c r="Q24" s="41"/>
      <c r="R24" s="41"/>
      <c r="T24" s="127"/>
      <c r="U24" s="638" t="s">
        <v>486</v>
      </c>
      <c r="V24" s="638"/>
      <c r="W24" s="638"/>
      <c r="X24" s="638"/>
      <c r="Y24" s="638"/>
      <c r="Z24" s="638"/>
      <c r="AA24" s="638"/>
      <c r="AB24" s="638"/>
      <c r="AC24" s="638"/>
      <c r="AD24" s="638"/>
      <c r="AE24" s="638"/>
      <c r="AF24" s="638"/>
      <c r="AG24" s="638"/>
      <c r="AH24" s="638"/>
      <c r="AI24" s="638"/>
      <c r="AJ24" s="638"/>
      <c r="AK24" s="638"/>
      <c r="AL24" s="638"/>
      <c r="AM24" s="638"/>
      <c r="AN24" s="131"/>
    </row>
    <row r="25" spans="2:40" ht="12.75" customHeight="1" x14ac:dyDescent="0.25">
      <c r="B25" s="41"/>
      <c r="C25" s="41"/>
      <c r="D25" s="45"/>
      <c r="E25" s="45"/>
      <c r="F25" s="41"/>
      <c r="G25" s="41"/>
      <c r="H25" s="89" t="s">
        <v>320</v>
      </c>
      <c r="I25" s="41"/>
      <c r="J25" s="149"/>
      <c r="K25" s="41"/>
      <c r="L25" s="149"/>
      <c r="M25" s="41"/>
      <c r="N25" s="149"/>
      <c r="O25" s="41"/>
      <c r="P25" s="41"/>
      <c r="Q25" s="41"/>
      <c r="R25" s="41"/>
      <c r="T25" s="127"/>
      <c r="U25" s="186"/>
      <c r="V25" s="186"/>
      <c r="W25" s="47"/>
      <c r="X25" s="186"/>
      <c r="Y25" s="47"/>
      <c r="Z25" s="186"/>
      <c r="AA25" s="639" t="s">
        <v>487</v>
      </c>
      <c r="AB25" s="639"/>
      <c r="AC25" s="639"/>
      <c r="AD25" s="47"/>
      <c r="AE25" s="640">
        <v>17.45</v>
      </c>
      <c r="AF25" s="47"/>
      <c r="AG25" s="47"/>
      <c r="AH25" s="47"/>
      <c r="AI25" s="47"/>
      <c r="AJ25" s="47"/>
      <c r="AK25" s="47"/>
      <c r="AL25" s="47"/>
      <c r="AM25" s="47"/>
      <c r="AN25" s="131"/>
    </row>
    <row r="26" spans="2:40" ht="12.75" customHeight="1" x14ac:dyDescent="0.25">
      <c r="B26" s="41"/>
      <c r="C26" s="41"/>
      <c r="D26" s="69"/>
      <c r="E26" s="69"/>
      <c r="F26" s="67"/>
      <c r="G26" s="41"/>
      <c r="H26" s="89" t="s">
        <v>321</v>
      </c>
      <c r="I26" s="41"/>
      <c r="J26" s="407" t="str">
        <f>IF(SUM(J23:J25),SUM(J23:J25),"")</f>
        <v/>
      </c>
      <c r="K26" s="41"/>
      <c r="L26" s="407" t="str">
        <f>IF(SUM(L23:L25),SUM(L23:L25),"")</f>
        <v/>
      </c>
      <c r="M26" s="41"/>
      <c r="N26" s="407" t="str">
        <f>IF(SUM(N23:N25),SUM(N23:N25),"")</f>
        <v/>
      </c>
      <c r="O26" s="41"/>
      <c r="P26" s="41"/>
      <c r="Q26" s="41"/>
      <c r="R26" s="41"/>
      <c r="T26" s="127"/>
      <c r="U26" s="187"/>
      <c r="V26" s="187"/>
      <c r="W26" s="187"/>
      <c r="X26" s="187"/>
      <c r="Y26" s="47"/>
      <c r="Z26" s="187"/>
      <c r="AA26" s="639"/>
      <c r="AB26" s="639"/>
      <c r="AC26" s="639"/>
      <c r="AD26" s="47"/>
      <c r="AE26" s="640"/>
      <c r="AF26" s="47"/>
      <c r="AG26" s="47"/>
      <c r="AH26" s="47"/>
      <c r="AI26" s="47"/>
      <c r="AJ26" s="47"/>
      <c r="AK26" s="47"/>
      <c r="AL26" s="47"/>
      <c r="AM26" s="47"/>
      <c r="AN26" s="131"/>
    </row>
    <row r="27" spans="2:40" ht="6" customHeight="1" x14ac:dyDescent="0.25">
      <c r="B27" s="41"/>
      <c r="C27" s="41"/>
      <c r="D27" s="41"/>
      <c r="E27" s="41"/>
      <c r="F27" s="41"/>
      <c r="G27" s="41"/>
      <c r="H27" s="41"/>
      <c r="I27" s="41"/>
      <c r="J27" s="41"/>
      <c r="K27" s="41"/>
      <c r="L27" s="41"/>
      <c r="M27" s="41"/>
      <c r="N27" s="41"/>
      <c r="O27" s="41"/>
      <c r="P27" s="41"/>
      <c r="Q27" s="41"/>
      <c r="R27" s="41"/>
      <c r="T27" s="127"/>
      <c r="U27" s="47"/>
      <c r="V27" s="47"/>
      <c r="W27" s="47"/>
      <c r="X27" s="47"/>
      <c r="Y27" s="47"/>
      <c r="Z27" s="47"/>
      <c r="AA27" s="47"/>
      <c r="AB27" s="47"/>
      <c r="AC27" s="47"/>
      <c r="AD27" s="47"/>
      <c r="AE27" s="47"/>
      <c r="AF27" s="47"/>
      <c r="AG27" s="47"/>
      <c r="AH27" s="47"/>
      <c r="AI27" s="47"/>
      <c r="AJ27" s="47"/>
      <c r="AK27" s="47"/>
      <c r="AL27" s="47"/>
      <c r="AM27" s="47"/>
      <c r="AN27" s="131"/>
    </row>
    <row r="28" spans="2:40" ht="12.75" customHeight="1" x14ac:dyDescent="0.25">
      <c r="B28" s="41"/>
      <c r="C28" s="608" t="s">
        <v>431</v>
      </c>
      <c r="D28" s="608"/>
      <c r="E28" s="608"/>
      <c r="F28" s="608"/>
      <c r="G28" s="608"/>
      <c r="H28" s="608"/>
      <c r="I28" s="41"/>
      <c r="J28" s="41"/>
      <c r="K28" s="41"/>
      <c r="L28" s="41"/>
      <c r="M28" s="41"/>
      <c r="N28" s="41"/>
      <c r="O28" s="41"/>
      <c r="P28" s="41"/>
      <c r="Q28" s="41"/>
      <c r="R28" s="41"/>
      <c r="T28" s="127"/>
      <c r="U28" s="188" t="s">
        <v>477</v>
      </c>
      <c r="V28" s="188"/>
      <c r="W28" s="189" t="s">
        <v>308</v>
      </c>
      <c r="X28" s="190"/>
      <c r="Y28" s="189" t="s">
        <v>330</v>
      </c>
      <c r="Z28" s="190"/>
      <c r="AA28" s="189" t="s">
        <v>462</v>
      </c>
      <c r="AB28" s="190"/>
      <c r="AC28" s="189" t="s">
        <v>290</v>
      </c>
      <c r="AD28" s="189"/>
      <c r="AE28" s="189" t="s">
        <v>430</v>
      </c>
      <c r="AF28" s="189"/>
      <c r="AG28" s="189" t="s">
        <v>291</v>
      </c>
      <c r="AH28" s="189"/>
      <c r="AI28" s="189" t="s">
        <v>292</v>
      </c>
      <c r="AJ28" s="189"/>
      <c r="AK28" s="189" t="s">
        <v>60</v>
      </c>
      <c r="AL28" s="189"/>
      <c r="AM28" s="189" t="s">
        <v>61</v>
      </c>
      <c r="AN28" s="131"/>
    </row>
    <row r="29" spans="2:40" ht="12.75" customHeight="1" x14ac:dyDescent="0.25">
      <c r="B29" s="41"/>
      <c r="C29" s="41"/>
      <c r="D29" s="69" t="s">
        <v>45</v>
      </c>
      <c r="E29" s="591" t="s">
        <v>433</v>
      </c>
      <c r="F29" s="591"/>
      <c r="G29" s="41"/>
      <c r="H29" s="41"/>
      <c r="I29" s="41"/>
      <c r="J29" s="41"/>
      <c r="K29" s="41"/>
      <c r="L29" s="41"/>
      <c r="M29" s="41"/>
      <c r="N29" s="41"/>
      <c r="O29" s="41"/>
      <c r="P29" s="41"/>
      <c r="Q29" s="41"/>
      <c r="R29" s="41"/>
      <c r="T29" s="127"/>
      <c r="U29" s="636" t="s">
        <v>478</v>
      </c>
      <c r="V29" s="191"/>
      <c r="W29" s="631" t="s">
        <v>463</v>
      </c>
      <c r="X29" s="191"/>
      <c r="Y29" s="631" t="s">
        <v>464</v>
      </c>
      <c r="Z29" s="191"/>
      <c r="AA29" s="631" t="s">
        <v>465</v>
      </c>
      <c r="AB29" s="191"/>
      <c r="AC29" s="631" t="s">
        <v>466</v>
      </c>
      <c r="AD29" s="192"/>
      <c r="AE29" s="631" t="s">
        <v>467</v>
      </c>
      <c r="AF29" s="192"/>
      <c r="AG29" s="631" t="s">
        <v>468</v>
      </c>
      <c r="AH29" s="192"/>
      <c r="AI29" s="631" t="s">
        <v>469</v>
      </c>
      <c r="AJ29" s="192"/>
      <c r="AK29" s="631" t="s">
        <v>467</v>
      </c>
      <c r="AL29" s="192"/>
      <c r="AM29" s="631" t="str">
        <f>"Excess Over $"&amp;$AE$25</f>
        <v>Excess Over $17.45</v>
      </c>
      <c r="AN29" s="131"/>
    </row>
    <row r="30" spans="2:40" ht="12.75" customHeight="1" x14ac:dyDescent="0.25">
      <c r="B30" s="41"/>
      <c r="C30" s="41"/>
      <c r="D30" s="41"/>
      <c r="E30" s="69">
        <v>1</v>
      </c>
      <c r="F30" s="589" t="s">
        <v>434</v>
      </c>
      <c r="G30" s="589"/>
      <c r="H30" s="589"/>
      <c r="I30" s="589"/>
      <c r="J30" s="589"/>
      <c r="K30" s="589"/>
      <c r="L30" s="589"/>
      <c r="M30" s="41"/>
      <c r="N30" s="204"/>
      <c r="O30" s="41"/>
      <c r="P30" s="41"/>
      <c r="Q30" s="41"/>
      <c r="R30" s="41"/>
      <c r="T30" s="127"/>
      <c r="U30" s="636"/>
      <c r="V30" s="191"/>
      <c r="W30" s="631"/>
      <c r="X30" s="191"/>
      <c r="Y30" s="631"/>
      <c r="Z30" s="191"/>
      <c r="AA30" s="631"/>
      <c r="AB30" s="191"/>
      <c r="AC30" s="631"/>
      <c r="AD30" s="192"/>
      <c r="AE30" s="631"/>
      <c r="AF30" s="192"/>
      <c r="AG30" s="631"/>
      <c r="AH30" s="192"/>
      <c r="AI30" s="631"/>
      <c r="AJ30" s="192"/>
      <c r="AK30" s="631"/>
      <c r="AL30" s="192"/>
      <c r="AM30" s="631"/>
      <c r="AN30" s="131"/>
    </row>
    <row r="31" spans="2:40" ht="12.75" customHeight="1" x14ac:dyDescent="0.25">
      <c r="B31" s="41"/>
      <c r="C31" s="41"/>
      <c r="D31" s="41"/>
      <c r="E31" s="69">
        <v>2</v>
      </c>
      <c r="F31" s="589" t="s">
        <v>432</v>
      </c>
      <c r="G31" s="589"/>
      <c r="H31" s="589"/>
      <c r="I31" s="589"/>
      <c r="J31" s="589"/>
      <c r="K31" s="589"/>
      <c r="L31" s="589"/>
      <c r="M31" s="41"/>
      <c r="N31" s="204"/>
      <c r="O31" s="41"/>
      <c r="P31" s="41"/>
      <c r="Q31" s="41"/>
      <c r="R31" s="41"/>
      <c r="T31" s="127"/>
      <c r="U31" s="636"/>
      <c r="V31" s="191"/>
      <c r="W31" s="631"/>
      <c r="X31" s="191"/>
      <c r="Y31" s="631"/>
      <c r="Z31" s="191"/>
      <c r="AA31" s="631"/>
      <c r="AB31" s="191"/>
      <c r="AC31" s="631"/>
      <c r="AD31" s="192"/>
      <c r="AE31" s="631"/>
      <c r="AF31" s="192"/>
      <c r="AG31" s="631"/>
      <c r="AH31" s="192"/>
      <c r="AI31" s="631"/>
      <c r="AJ31" s="192"/>
      <c r="AK31" s="631"/>
      <c r="AL31" s="192"/>
      <c r="AM31" s="631"/>
      <c r="AN31" s="131"/>
    </row>
    <row r="32" spans="2:40" ht="12.75" customHeight="1" x14ac:dyDescent="0.25">
      <c r="B32" s="41"/>
      <c r="C32" s="41"/>
      <c r="D32" s="41" t="s">
        <v>46</v>
      </c>
      <c r="E32" s="591" t="s">
        <v>435</v>
      </c>
      <c r="F32" s="591"/>
      <c r="G32" s="41"/>
      <c r="H32" s="41"/>
      <c r="I32" s="41"/>
      <c r="J32" s="41"/>
      <c r="K32" s="41"/>
      <c r="L32" s="41"/>
      <c r="M32" s="41"/>
      <c r="N32" s="160"/>
      <c r="O32" s="41"/>
      <c r="P32" s="41"/>
      <c r="Q32" s="41"/>
      <c r="R32" s="41"/>
      <c r="T32" s="127"/>
      <c r="U32" s="188" t="s">
        <v>479</v>
      </c>
      <c r="V32" s="188"/>
      <c r="W32" s="180" t="s">
        <v>470</v>
      </c>
      <c r="X32" s="188"/>
      <c r="Y32" s="180" t="s">
        <v>470</v>
      </c>
      <c r="Z32" s="188"/>
      <c r="AA32" s="180" t="s">
        <v>471</v>
      </c>
      <c r="AB32" s="188"/>
      <c r="AC32" s="180" t="s">
        <v>470</v>
      </c>
      <c r="AD32" s="193"/>
      <c r="AE32" s="180" t="s">
        <v>472</v>
      </c>
      <c r="AF32" s="193"/>
      <c r="AG32" s="180" t="s">
        <v>470</v>
      </c>
      <c r="AH32" s="193"/>
      <c r="AI32" s="180" t="s">
        <v>473</v>
      </c>
      <c r="AJ32" s="193"/>
      <c r="AK32" s="180" t="s">
        <v>474</v>
      </c>
      <c r="AL32" s="193"/>
      <c r="AM32" s="180" t="s">
        <v>475</v>
      </c>
      <c r="AN32" s="131"/>
    </row>
    <row r="33" spans="2:40" ht="12.75" customHeight="1" x14ac:dyDescent="0.25">
      <c r="B33" s="41"/>
      <c r="C33" s="41"/>
      <c r="D33" s="41"/>
      <c r="E33" s="69">
        <v>1</v>
      </c>
      <c r="F33" s="589" t="s">
        <v>434</v>
      </c>
      <c r="G33" s="589"/>
      <c r="H33" s="589"/>
      <c r="I33" s="589"/>
      <c r="J33" s="589"/>
      <c r="K33" s="589"/>
      <c r="L33" s="589"/>
      <c r="M33" s="41"/>
      <c r="N33" s="204"/>
      <c r="O33" s="41"/>
      <c r="P33" s="41"/>
      <c r="Q33" s="41"/>
      <c r="R33" s="41"/>
      <c r="T33" s="127"/>
      <c r="U33" s="194"/>
      <c r="V33" s="195"/>
      <c r="W33" s="196"/>
      <c r="X33" s="195"/>
      <c r="Y33" s="196"/>
      <c r="Z33" s="195"/>
      <c r="AA33" s="196"/>
      <c r="AB33" s="195"/>
      <c r="AC33" s="196"/>
      <c r="AD33" s="196"/>
      <c r="AE33" s="196"/>
      <c r="AF33" s="196"/>
      <c r="AG33" s="196"/>
      <c r="AH33" s="196"/>
      <c r="AI33" s="196"/>
      <c r="AJ33" s="196"/>
      <c r="AK33" s="196"/>
      <c r="AL33" s="196"/>
      <c r="AM33" s="196"/>
      <c r="AN33" s="131"/>
    </row>
    <row r="34" spans="2:40" ht="12.75" customHeight="1" x14ac:dyDescent="0.25">
      <c r="B34" s="41"/>
      <c r="C34" s="41"/>
      <c r="D34" s="41"/>
      <c r="E34" s="69">
        <v>2</v>
      </c>
      <c r="F34" s="589" t="s">
        <v>432</v>
      </c>
      <c r="G34" s="589"/>
      <c r="H34" s="589"/>
      <c r="I34" s="589"/>
      <c r="J34" s="589"/>
      <c r="K34" s="589"/>
      <c r="L34" s="589"/>
      <c r="M34" s="41"/>
      <c r="N34" s="204"/>
      <c r="O34" s="41"/>
      <c r="P34" s="41"/>
      <c r="Q34" s="41"/>
      <c r="R34" s="41"/>
      <c r="T34" s="127"/>
      <c r="U34" s="197" t="s">
        <v>483</v>
      </c>
      <c r="V34" s="87"/>
      <c r="W34" s="182">
        <v>8.75</v>
      </c>
      <c r="X34" s="93"/>
      <c r="Y34" s="182">
        <v>0.75</v>
      </c>
      <c r="Z34" s="93"/>
      <c r="AA34" s="182">
        <f>SUM(W34:Y34)</f>
        <v>9.5</v>
      </c>
      <c r="AB34" s="93"/>
      <c r="AC34" s="133">
        <v>810</v>
      </c>
      <c r="AD34" s="93"/>
      <c r="AE34" s="182">
        <f>SUM(AA34*AC34)</f>
        <v>7695</v>
      </c>
      <c r="AF34" s="93"/>
      <c r="AG34" s="182">
        <v>0</v>
      </c>
      <c r="AH34" s="93"/>
      <c r="AI34" s="182">
        <f>SUM(AE34:AG34)</f>
        <v>7695</v>
      </c>
      <c r="AJ34" s="93"/>
      <c r="AK34" s="182">
        <f>SUM(AC34*$AE$25)</f>
        <v>14134.5</v>
      </c>
      <c r="AL34" s="93"/>
      <c r="AM34" s="182">
        <f>MAX(0,SUM(AI34-AK34))</f>
        <v>0</v>
      </c>
      <c r="AN34" s="131"/>
    </row>
    <row r="35" spans="2:40" ht="12.75" customHeight="1" x14ac:dyDescent="0.25">
      <c r="B35" s="41"/>
      <c r="C35" s="41"/>
      <c r="D35" s="41"/>
      <c r="E35" s="69"/>
      <c r="F35" s="73"/>
      <c r="G35" s="73"/>
      <c r="H35" s="73"/>
      <c r="I35" s="73"/>
      <c r="J35" s="73"/>
      <c r="K35" s="73"/>
      <c r="L35" s="161" t="s">
        <v>436</v>
      </c>
      <c r="M35" s="73"/>
      <c r="N35" s="73"/>
      <c r="O35" s="41"/>
      <c r="P35" s="410" t="str">
        <f>IF(SUM(N30:N31,N33:N34),SUM(N30:N31,N33:N34),"")</f>
        <v/>
      </c>
      <c r="Q35" s="41"/>
      <c r="R35" s="41"/>
      <c r="T35" s="127"/>
      <c r="U35" s="198" t="s">
        <v>484</v>
      </c>
      <c r="V35" s="87"/>
      <c r="W35" s="183">
        <v>17.45</v>
      </c>
      <c r="X35" s="93"/>
      <c r="Y35" s="183">
        <v>2.12</v>
      </c>
      <c r="Z35" s="93"/>
      <c r="AA35" s="183">
        <f>SUM(W35:Y35)</f>
        <v>19.57</v>
      </c>
      <c r="AB35" s="93"/>
      <c r="AC35" s="181">
        <v>710</v>
      </c>
      <c r="AD35" s="93"/>
      <c r="AE35" s="183">
        <f>SUM(AA35*AC35)</f>
        <v>13894.7</v>
      </c>
      <c r="AF35" s="93"/>
      <c r="AG35" s="183">
        <v>0</v>
      </c>
      <c r="AH35" s="93"/>
      <c r="AI35" s="183">
        <f>SUM(AE35:AG35)</f>
        <v>13894.7</v>
      </c>
      <c r="AJ35" s="93"/>
      <c r="AK35" s="182">
        <f>SUM(AC35*$AE$25)</f>
        <v>12389.5</v>
      </c>
      <c r="AL35" s="93"/>
      <c r="AM35" s="183">
        <f>MAX(0,SUM(AI35-AK35))</f>
        <v>1505.2000000000007</v>
      </c>
      <c r="AN35" s="131"/>
    </row>
    <row r="36" spans="2:40" ht="12.75" customHeight="1" x14ac:dyDescent="0.25">
      <c r="B36" s="41"/>
      <c r="C36" s="41"/>
      <c r="D36" s="41" t="s">
        <v>47</v>
      </c>
      <c r="E36" s="591" t="s">
        <v>437</v>
      </c>
      <c r="F36" s="591"/>
      <c r="G36" s="591"/>
      <c r="H36" s="591"/>
      <c r="I36" s="41"/>
      <c r="J36" s="41"/>
      <c r="K36" s="41"/>
      <c r="L36" s="41"/>
      <c r="M36" s="41"/>
      <c r="N36" s="41"/>
      <c r="O36" s="41"/>
      <c r="P36" s="162"/>
      <c r="Q36" s="41"/>
      <c r="R36" s="41"/>
      <c r="T36" s="127"/>
      <c r="U36" s="197" t="s">
        <v>488</v>
      </c>
      <c r="V36" s="87"/>
      <c r="W36" s="182">
        <v>9.9499999999999993</v>
      </c>
      <c r="X36" s="93"/>
      <c r="Y36" s="182">
        <v>0</v>
      </c>
      <c r="Z36" s="93"/>
      <c r="AA36" s="182">
        <f>SUM(W36:Y36)</f>
        <v>9.9499999999999993</v>
      </c>
      <c r="AB36" s="93"/>
      <c r="AC36" s="133">
        <v>920</v>
      </c>
      <c r="AD36" s="93"/>
      <c r="AE36" s="184">
        <f>SUM(AA36*AC36)</f>
        <v>9154</v>
      </c>
      <c r="AF36" s="93"/>
      <c r="AG36" s="182">
        <v>1000</v>
      </c>
      <c r="AH36" s="93"/>
      <c r="AI36" s="184">
        <f>SUM(AE36:AG36)</f>
        <v>10154</v>
      </c>
      <c r="AJ36" s="93"/>
      <c r="AK36" s="182">
        <f>SUM(AC36*$AE$25)</f>
        <v>16054</v>
      </c>
      <c r="AL36" s="93"/>
      <c r="AM36" s="182">
        <f>MAX(0,SUM(AI36-AK36))</f>
        <v>0</v>
      </c>
      <c r="AN36" s="131"/>
    </row>
    <row r="37" spans="2:40" ht="12.75" customHeight="1" x14ac:dyDescent="0.25">
      <c r="B37" s="41"/>
      <c r="C37" s="41"/>
      <c r="D37" s="45"/>
      <c r="E37" s="69">
        <v>1</v>
      </c>
      <c r="F37" s="162" t="s">
        <v>438</v>
      </c>
      <c r="G37" s="41"/>
      <c r="H37" s="41"/>
      <c r="I37" s="41"/>
      <c r="J37" s="41"/>
      <c r="K37" s="41"/>
      <c r="L37" s="41"/>
      <c r="M37" s="41"/>
      <c r="N37" s="41"/>
      <c r="O37" s="41"/>
      <c r="P37" s="41"/>
      <c r="Q37" s="41"/>
      <c r="R37" s="41"/>
      <c r="T37" s="127"/>
      <c r="U37" s="197" t="s">
        <v>489</v>
      </c>
      <c r="V37" s="87"/>
      <c r="W37" s="185"/>
      <c r="X37" s="93"/>
      <c r="Y37" s="185"/>
      <c r="Z37" s="93"/>
      <c r="AA37" s="182">
        <f>SUM(W37:Y37)</f>
        <v>0</v>
      </c>
      <c r="AB37" s="93"/>
      <c r="AC37" s="185"/>
      <c r="AD37" s="93"/>
      <c r="AE37" s="182">
        <f>SUM(AA37*AC37)</f>
        <v>0</v>
      </c>
      <c r="AF37" s="93"/>
      <c r="AG37" s="185"/>
      <c r="AH37" s="93"/>
      <c r="AI37" s="182">
        <f>SUM(AE37:AG37)</f>
        <v>0</v>
      </c>
      <c r="AJ37" s="93"/>
      <c r="AK37" s="182">
        <f>SUM(AC37*$AE$25)</f>
        <v>0</v>
      </c>
      <c r="AL37" s="411"/>
      <c r="AM37" s="412">
        <f>MAX(0,SUM(AI37-AK37))</f>
        <v>0</v>
      </c>
      <c r="AN37" s="131"/>
    </row>
    <row r="38" spans="2:40" ht="12.75" customHeight="1" x14ac:dyDescent="0.25">
      <c r="B38" s="41"/>
      <c r="C38" s="41"/>
      <c r="D38" s="45"/>
      <c r="E38" s="45"/>
      <c r="F38" s="86" t="s">
        <v>439</v>
      </c>
      <c r="G38" s="86"/>
      <c r="H38" s="86" t="s">
        <v>440</v>
      </c>
      <c r="I38" s="41"/>
      <c r="J38" s="86" t="s">
        <v>322</v>
      </c>
      <c r="K38" s="86"/>
      <c r="L38" s="86" t="s">
        <v>323</v>
      </c>
      <c r="M38" s="86"/>
      <c r="N38" s="86" t="s">
        <v>324</v>
      </c>
      <c r="O38" s="41"/>
      <c r="P38" s="41"/>
      <c r="Q38" s="41"/>
      <c r="R38" s="41"/>
      <c r="T38" s="127"/>
      <c r="U38" s="47"/>
      <c r="V38" s="47"/>
      <c r="W38" s="47"/>
      <c r="X38" s="47"/>
      <c r="Y38" s="47"/>
      <c r="Z38" s="47"/>
      <c r="AA38" s="47"/>
      <c r="AB38" s="47"/>
      <c r="AC38" s="47"/>
      <c r="AD38" s="47"/>
      <c r="AE38" s="47"/>
      <c r="AF38" s="47"/>
      <c r="AG38" s="47"/>
      <c r="AH38" s="47"/>
      <c r="AI38" s="47"/>
      <c r="AJ38" s="47"/>
      <c r="AK38" s="47"/>
      <c r="AL38" s="47"/>
      <c r="AM38" s="47"/>
      <c r="AN38" s="131"/>
    </row>
    <row r="39" spans="2:40" ht="12.75" customHeight="1" x14ac:dyDescent="0.25">
      <c r="B39" s="41"/>
      <c r="C39" s="41"/>
      <c r="D39" s="45"/>
      <c r="E39" s="45"/>
      <c r="F39" s="541"/>
      <c r="G39" s="41"/>
      <c r="H39" s="541"/>
      <c r="I39" s="41"/>
      <c r="J39" s="542"/>
      <c r="K39" s="41"/>
      <c r="L39" s="149"/>
      <c r="M39" s="41"/>
      <c r="N39" s="149"/>
      <c r="O39" s="41"/>
      <c r="P39" s="41"/>
      <c r="Q39" s="41"/>
      <c r="R39" s="41"/>
      <c r="T39" s="127"/>
      <c r="U39" s="174" t="s">
        <v>480</v>
      </c>
      <c r="V39" s="175"/>
      <c r="W39" s="175"/>
      <c r="X39" s="175"/>
      <c r="Y39" s="175"/>
      <c r="Z39" s="175"/>
      <c r="AA39" s="175"/>
      <c r="AB39" s="175"/>
      <c r="AC39" s="175"/>
      <c r="AD39" s="175"/>
      <c r="AE39" s="175"/>
      <c r="AF39" s="175"/>
      <c r="AG39" s="175"/>
      <c r="AH39" s="175"/>
      <c r="AI39" s="175"/>
      <c r="AJ39" s="175"/>
      <c r="AK39" s="175"/>
      <c r="AL39" s="175"/>
      <c r="AM39" s="176"/>
      <c r="AN39" s="131"/>
    </row>
    <row r="40" spans="2:40" ht="12.75" customHeight="1" x14ac:dyDescent="0.25">
      <c r="B40" s="41"/>
      <c r="C40" s="41"/>
      <c r="D40" s="45"/>
      <c r="E40" s="69">
        <v>2</v>
      </c>
      <c r="F40" s="162" t="s">
        <v>441</v>
      </c>
      <c r="G40" s="45"/>
      <c r="H40" s="45"/>
      <c r="I40" s="45"/>
      <c r="J40" s="45"/>
      <c r="K40" s="45"/>
      <c r="L40" s="45"/>
      <c r="M40" s="45"/>
      <c r="N40" s="45"/>
      <c r="O40" s="45"/>
      <c r="P40" s="45"/>
      <c r="Q40" s="41"/>
      <c r="R40" s="41"/>
      <c r="T40" s="127"/>
      <c r="U40" s="177" t="s">
        <v>481</v>
      </c>
      <c r="V40" s="140"/>
      <c r="W40" s="632" t="s">
        <v>490</v>
      </c>
      <c r="X40" s="632"/>
      <c r="Y40" s="632"/>
      <c r="Z40" s="632"/>
      <c r="AA40" s="632"/>
      <c r="AB40" s="632"/>
      <c r="AC40" s="632"/>
      <c r="AD40" s="632"/>
      <c r="AE40" s="632"/>
      <c r="AF40" s="632"/>
      <c r="AG40" s="632"/>
      <c r="AH40" s="632"/>
      <c r="AI40" s="632"/>
      <c r="AJ40" s="632"/>
      <c r="AK40" s="632"/>
      <c r="AL40" s="632"/>
      <c r="AM40" s="633"/>
      <c r="AN40" s="131"/>
    </row>
    <row r="41" spans="2:40" ht="12.75" customHeight="1" x14ac:dyDescent="0.25">
      <c r="B41" s="41"/>
      <c r="C41" s="41"/>
      <c r="D41" s="45"/>
      <c r="E41" s="45"/>
      <c r="F41" s="541"/>
      <c r="G41" s="41"/>
      <c r="H41" s="541"/>
      <c r="I41" s="41"/>
      <c r="J41" s="542"/>
      <c r="K41" s="41"/>
      <c r="L41" s="149"/>
      <c r="M41" s="41"/>
      <c r="N41" s="149"/>
      <c r="O41" s="45"/>
      <c r="P41" s="45"/>
      <c r="Q41" s="41"/>
      <c r="R41" s="41"/>
      <c r="T41" s="127"/>
      <c r="U41" s="177" t="s">
        <v>482</v>
      </c>
      <c r="V41" s="140"/>
      <c r="W41" s="632" t="s">
        <v>485</v>
      </c>
      <c r="X41" s="632"/>
      <c r="Y41" s="632"/>
      <c r="Z41" s="632"/>
      <c r="AA41" s="632"/>
      <c r="AB41" s="632"/>
      <c r="AC41" s="632"/>
      <c r="AD41" s="632"/>
      <c r="AE41" s="632"/>
      <c r="AF41" s="632"/>
      <c r="AG41" s="632"/>
      <c r="AH41" s="632"/>
      <c r="AI41" s="632"/>
      <c r="AJ41" s="632"/>
      <c r="AK41" s="632"/>
      <c r="AL41" s="632"/>
      <c r="AM41" s="633"/>
      <c r="AN41" s="131"/>
    </row>
    <row r="42" spans="2:40" ht="12.75" customHeight="1" x14ac:dyDescent="0.25">
      <c r="B42" s="41"/>
      <c r="C42" s="41"/>
      <c r="D42" s="45"/>
      <c r="E42" s="45"/>
      <c r="F42" s="541"/>
      <c r="G42" s="41"/>
      <c r="H42" s="541"/>
      <c r="I42" s="41"/>
      <c r="J42" s="542"/>
      <c r="K42" s="41"/>
      <c r="L42" s="149"/>
      <c r="M42" s="41"/>
      <c r="N42" s="149"/>
      <c r="O42" s="45"/>
      <c r="P42" s="45"/>
      <c r="Q42" s="41"/>
      <c r="R42" s="41"/>
      <c r="T42" s="127"/>
      <c r="U42" s="178"/>
      <c r="V42" s="147"/>
      <c r="W42" s="147"/>
      <c r="X42" s="147"/>
      <c r="Y42" s="147"/>
      <c r="Z42" s="147"/>
      <c r="AA42" s="147"/>
      <c r="AB42" s="147"/>
      <c r="AC42" s="147"/>
      <c r="AD42" s="147"/>
      <c r="AE42" s="147"/>
      <c r="AF42" s="147"/>
      <c r="AG42" s="147"/>
      <c r="AH42" s="147"/>
      <c r="AI42" s="147"/>
      <c r="AJ42" s="147"/>
      <c r="AK42" s="147"/>
      <c r="AL42" s="147"/>
      <c r="AM42" s="179"/>
      <c r="AN42" s="131"/>
    </row>
    <row r="43" spans="2:40" ht="12.75" customHeight="1" thickBot="1" x14ac:dyDescent="0.3">
      <c r="B43" s="41"/>
      <c r="C43" s="41"/>
      <c r="D43" s="45"/>
      <c r="E43" s="45"/>
      <c r="F43" s="541"/>
      <c r="G43" s="41"/>
      <c r="H43" s="541"/>
      <c r="I43" s="41"/>
      <c r="J43" s="542"/>
      <c r="K43" s="41"/>
      <c r="L43" s="149"/>
      <c r="M43" s="41"/>
      <c r="N43" s="149"/>
      <c r="O43" s="45"/>
      <c r="P43" s="45"/>
      <c r="Q43" s="41"/>
      <c r="R43" s="41"/>
      <c r="T43" s="129"/>
      <c r="U43" s="130"/>
      <c r="V43" s="130"/>
      <c r="W43" s="130"/>
      <c r="X43" s="130"/>
      <c r="Y43" s="130"/>
      <c r="Z43" s="130"/>
      <c r="AA43" s="130"/>
      <c r="AB43" s="130"/>
      <c r="AC43" s="130"/>
      <c r="AD43" s="130"/>
      <c r="AE43" s="130"/>
      <c r="AF43" s="130"/>
      <c r="AG43" s="130"/>
      <c r="AH43" s="130"/>
      <c r="AI43" s="130"/>
      <c r="AJ43" s="130"/>
      <c r="AK43" s="130"/>
      <c r="AL43" s="130"/>
      <c r="AM43" s="130"/>
      <c r="AN43" s="50"/>
    </row>
    <row r="44" spans="2:40" ht="12.75" customHeight="1" x14ac:dyDescent="0.25">
      <c r="B44" s="41"/>
      <c r="C44" s="41"/>
      <c r="D44" s="45"/>
      <c r="E44" s="45"/>
      <c r="F44" s="541"/>
      <c r="G44" s="41"/>
      <c r="H44" s="541"/>
      <c r="I44" s="41"/>
      <c r="J44" s="542"/>
      <c r="K44" s="41"/>
      <c r="L44" s="149"/>
      <c r="M44" s="41"/>
      <c r="N44" s="149"/>
      <c r="O44" s="45"/>
      <c r="P44" s="45"/>
      <c r="Q44" s="41"/>
      <c r="R44" s="41"/>
    </row>
    <row r="45" spans="2:40" ht="12.75" customHeight="1" x14ac:dyDescent="0.25">
      <c r="B45" s="41"/>
      <c r="C45" s="41"/>
      <c r="D45" s="45"/>
      <c r="E45" s="45"/>
      <c r="F45" s="541"/>
      <c r="G45" s="41"/>
      <c r="H45" s="541"/>
      <c r="I45" s="41"/>
      <c r="J45" s="542"/>
      <c r="K45" s="41"/>
      <c r="L45" s="149"/>
      <c r="M45" s="41"/>
      <c r="N45" s="149"/>
      <c r="O45" s="45"/>
      <c r="P45" s="45"/>
      <c r="Q45" s="41"/>
      <c r="R45" s="41"/>
    </row>
    <row r="46" spans="2:40" ht="12.75" customHeight="1" x14ac:dyDescent="0.25">
      <c r="B46" s="41"/>
      <c r="C46" s="41"/>
      <c r="D46" s="45"/>
      <c r="E46" s="45"/>
      <c r="F46" s="619" t="s">
        <v>451</v>
      </c>
      <c r="G46" s="619"/>
      <c r="H46" s="619"/>
      <c r="I46" s="619"/>
      <c r="J46" s="619"/>
      <c r="K46" s="45"/>
      <c r="L46" s="407" t="str">
        <f>IF(SUM('Local Expenditures. (Continued)'!I36)&gt;0,SUM('Local Expenditures. (Continued)'!I36),"")</f>
        <v/>
      </c>
      <c r="M46" s="41"/>
      <c r="N46" s="407" t="str">
        <f>IF(SUM('Local Expenditures. (Continued)'!J36)&gt;0,SUM('Local Expenditures. (Continued)'!J36),"")</f>
        <v/>
      </c>
      <c r="O46" s="45"/>
      <c r="P46" s="45"/>
      <c r="Q46" s="41"/>
      <c r="R46" s="41"/>
      <c r="T46" s="634" t="str">
        <f>IF(P35="","Note:
Transporation Personnel Line A &amp; B  Input is required.  Please correct data entry.","")</f>
        <v>Note:
Transporation Personnel Line A &amp; B  Input is required.  Please correct data entry.</v>
      </c>
      <c r="U46" s="634"/>
      <c r="V46" s="634"/>
      <c r="W46" s="634"/>
      <c r="X46" s="634"/>
      <c r="Y46" s="634"/>
      <c r="Z46" s="634"/>
      <c r="AA46" s="634"/>
      <c r="AB46" s="634"/>
      <c r="AC46" s="634"/>
      <c r="AD46" s="634"/>
      <c r="AE46" s="634"/>
      <c r="AF46" s="634"/>
      <c r="AG46" s="634"/>
      <c r="AH46" s="634"/>
      <c r="AI46" s="634"/>
      <c r="AJ46" s="634"/>
      <c r="AK46" s="634"/>
      <c r="AL46" s="634"/>
      <c r="AM46" s="634"/>
    </row>
    <row r="47" spans="2:40" ht="12.75" customHeight="1" x14ac:dyDescent="0.25">
      <c r="B47" s="41"/>
      <c r="C47" s="41"/>
      <c r="D47" s="45"/>
      <c r="E47" s="45"/>
      <c r="F47" s="619" t="s">
        <v>442</v>
      </c>
      <c r="G47" s="619"/>
      <c r="H47" s="619"/>
      <c r="I47" s="619"/>
      <c r="J47" s="619"/>
      <c r="K47" s="45"/>
      <c r="L47" s="407" t="str">
        <f>IF(SUM(L41:L46),SUM(L41:L46),"")</f>
        <v/>
      </c>
      <c r="M47" s="41"/>
      <c r="N47" s="407" t="str">
        <f>IF(SUM(N41:N46),SUM(N41:N46),"")</f>
        <v/>
      </c>
      <c r="O47" s="45"/>
      <c r="P47" s="45"/>
      <c r="Q47" s="41"/>
      <c r="R47" s="41"/>
      <c r="T47" s="634"/>
      <c r="U47" s="634"/>
      <c r="V47" s="634"/>
      <c r="W47" s="634"/>
      <c r="X47" s="634"/>
      <c r="Y47" s="634"/>
      <c r="Z47" s="634"/>
      <c r="AA47" s="634"/>
      <c r="AB47" s="634"/>
      <c r="AC47" s="634"/>
      <c r="AD47" s="634"/>
      <c r="AE47" s="634"/>
      <c r="AF47" s="634"/>
      <c r="AG47" s="634"/>
      <c r="AH47" s="634"/>
      <c r="AI47" s="634"/>
      <c r="AJ47" s="634"/>
      <c r="AK47" s="634"/>
      <c r="AL47" s="634"/>
      <c r="AM47" s="634"/>
    </row>
    <row r="48" spans="2:40" ht="6" customHeight="1" thickBot="1" x14ac:dyDescent="0.3">
      <c r="B48" s="41"/>
      <c r="C48" s="41"/>
      <c r="D48" s="45"/>
      <c r="E48" s="45"/>
      <c r="F48" s="41"/>
      <c r="G48" s="41"/>
      <c r="H48" s="41"/>
      <c r="I48" s="41"/>
      <c r="J48" s="41"/>
      <c r="K48" s="41"/>
      <c r="L48" s="41"/>
      <c r="M48" s="41"/>
      <c r="N48" s="41"/>
      <c r="O48" s="41"/>
      <c r="P48" s="41"/>
      <c r="Q48" s="41"/>
      <c r="R48" s="41"/>
      <c r="T48" s="634"/>
      <c r="U48" s="634"/>
      <c r="V48" s="634"/>
      <c r="W48" s="634"/>
      <c r="X48" s="634"/>
      <c r="Y48" s="634"/>
      <c r="Z48" s="634"/>
      <c r="AA48" s="634"/>
      <c r="AB48" s="634"/>
      <c r="AC48" s="634"/>
      <c r="AD48" s="634"/>
      <c r="AE48" s="634"/>
      <c r="AF48" s="634"/>
      <c r="AG48" s="634"/>
      <c r="AH48" s="634"/>
      <c r="AI48" s="634"/>
      <c r="AJ48" s="634"/>
      <c r="AK48" s="634"/>
      <c r="AL48" s="634"/>
      <c r="AM48" s="634"/>
    </row>
    <row r="49" spans="2:39" ht="12.75" customHeight="1" x14ac:dyDescent="0.25">
      <c r="B49" s="41"/>
      <c r="C49" s="136"/>
      <c r="D49" s="158" t="s">
        <v>420</v>
      </c>
      <c r="E49" s="158"/>
      <c r="F49" s="158"/>
      <c r="G49" s="158"/>
      <c r="H49" s="614" t="s">
        <v>443</v>
      </c>
      <c r="I49" s="614"/>
      <c r="J49" s="614"/>
      <c r="K49" s="614"/>
      <c r="L49" s="614"/>
      <c r="M49" s="614"/>
      <c r="N49" s="614"/>
      <c r="O49" s="137"/>
      <c r="P49" s="137"/>
      <c r="Q49" s="138"/>
      <c r="R49" s="41"/>
    </row>
    <row r="50" spans="2:39" ht="12.75" customHeight="1" x14ac:dyDescent="0.25">
      <c r="B50" s="41"/>
      <c r="C50" s="139"/>
      <c r="D50" s="141"/>
      <c r="E50" s="141"/>
      <c r="F50" s="140"/>
      <c r="G50" s="140"/>
      <c r="H50" s="615"/>
      <c r="I50" s="615"/>
      <c r="J50" s="615"/>
      <c r="K50" s="615"/>
      <c r="L50" s="615"/>
      <c r="M50" s="615"/>
      <c r="N50" s="615"/>
      <c r="O50" s="140"/>
      <c r="P50" s="408"/>
      <c r="Q50" s="142"/>
      <c r="R50" s="41"/>
    </row>
    <row r="51" spans="2:39" ht="12.75" customHeight="1" x14ac:dyDescent="0.25">
      <c r="B51" s="41"/>
      <c r="C51" s="139"/>
      <c r="D51" s="141"/>
      <c r="E51" s="141"/>
      <c r="F51" s="140"/>
      <c r="G51" s="140"/>
      <c r="H51" s="615"/>
      <c r="I51" s="615"/>
      <c r="J51" s="615"/>
      <c r="K51" s="615"/>
      <c r="L51" s="615"/>
      <c r="M51" s="615"/>
      <c r="N51" s="615"/>
      <c r="O51" s="140"/>
      <c r="P51" s="157" t="s">
        <v>426</v>
      </c>
      <c r="Q51" s="142"/>
      <c r="R51" s="41"/>
    </row>
    <row r="52" spans="2:39" ht="12.75" customHeight="1" thickBot="1" x14ac:dyDescent="0.3">
      <c r="B52" s="41"/>
      <c r="C52" s="143"/>
      <c r="D52" s="145"/>
      <c r="E52" s="145"/>
      <c r="F52" s="144"/>
      <c r="G52" s="144"/>
      <c r="H52" s="616"/>
      <c r="I52" s="616"/>
      <c r="J52" s="616"/>
      <c r="K52" s="616"/>
      <c r="L52" s="616"/>
      <c r="M52" s="616"/>
      <c r="N52" s="616"/>
      <c r="O52" s="144"/>
      <c r="P52" s="154"/>
      <c r="Q52" s="146"/>
      <c r="R52" s="41"/>
    </row>
    <row r="53" spans="2:39" ht="6" customHeight="1" x14ac:dyDescent="0.25">
      <c r="B53" s="41"/>
      <c r="C53" s="41"/>
      <c r="D53" s="45"/>
      <c r="E53" s="45"/>
      <c r="F53" s="41"/>
      <c r="G53" s="41"/>
      <c r="H53" s="41"/>
      <c r="I53" s="41"/>
      <c r="J53" s="45"/>
      <c r="K53" s="41"/>
      <c r="L53" s="41"/>
      <c r="M53" s="41"/>
      <c r="N53" s="41"/>
      <c r="O53" s="41"/>
      <c r="P53" s="41"/>
      <c r="Q53" s="41"/>
      <c r="R53" s="41"/>
    </row>
    <row r="54" spans="2:39" ht="12.75" customHeight="1" x14ac:dyDescent="0.25">
      <c r="B54" s="41"/>
      <c r="C54" s="608" t="s">
        <v>444</v>
      </c>
      <c r="D54" s="608"/>
      <c r="E54" s="608"/>
      <c r="F54" s="608"/>
      <c r="G54" s="608"/>
      <c r="H54" s="608"/>
      <c r="I54" s="41"/>
      <c r="J54" s="41"/>
      <c r="K54" s="41"/>
      <c r="L54" s="41"/>
      <c r="M54" s="41"/>
      <c r="N54" s="41"/>
      <c r="O54" s="41"/>
      <c r="P54" s="41"/>
      <c r="Q54" s="41"/>
      <c r="R54" s="41"/>
    </row>
    <row r="55" spans="2:39" ht="12.75" customHeight="1" x14ac:dyDescent="0.25">
      <c r="B55" s="41"/>
      <c r="C55" s="41"/>
      <c r="D55" s="41" t="s">
        <v>45</v>
      </c>
      <c r="E55" s="589" t="s">
        <v>53</v>
      </c>
      <c r="F55" s="589"/>
      <c r="G55" s="589"/>
      <c r="H55" s="589"/>
      <c r="I55" s="589"/>
      <c r="J55" s="589"/>
      <c r="K55" s="589"/>
      <c r="L55" s="589"/>
      <c r="M55" s="41"/>
      <c r="N55" s="159"/>
      <c r="O55" s="41"/>
      <c r="P55" s="41"/>
      <c r="Q55" s="41"/>
      <c r="R55" s="41"/>
      <c r="T55" s="635" t="str">
        <f>IF(SUM(N55:N56)&gt;0,"Note ONLY (Not an Error):
TD-24A forms must be on file at DPI to support the total expended for both state and local funds.","")</f>
        <v/>
      </c>
      <c r="U55" s="635"/>
      <c r="V55" s="635"/>
      <c r="W55" s="635"/>
      <c r="X55" s="635"/>
      <c r="Y55" s="635"/>
      <c r="Z55" s="635"/>
      <c r="AA55" s="635"/>
      <c r="AB55" s="635"/>
      <c r="AC55" s="635"/>
      <c r="AD55" s="635"/>
      <c r="AE55" s="635"/>
      <c r="AF55" s="635"/>
      <c r="AG55" s="635"/>
      <c r="AH55" s="635"/>
      <c r="AI55" s="635"/>
      <c r="AJ55" s="635"/>
      <c r="AK55" s="635"/>
      <c r="AL55" s="635"/>
      <c r="AM55" s="635"/>
    </row>
    <row r="56" spans="2:39" ht="12.75" customHeight="1" x14ac:dyDescent="0.25">
      <c r="B56" s="41"/>
      <c r="C56" s="41"/>
      <c r="D56" s="41" t="s">
        <v>46</v>
      </c>
      <c r="E56" s="589" t="s">
        <v>445</v>
      </c>
      <c r="F56" s="589"/>
      <c r="G56" s="589"/>
      <c r="H56" s="589"/>
      <c r="I56" s="589"/>
      <c r="J56" s="589"/>
      <c r="K56" s="589"/>
      <c r="L56" s="589"/>
      <c r="M56" s="41"/>
      <c r="N56" s="159"/>
      <c r="O56" s="41"/>
      <c r="P56" s="41"/>
      <c r="Q56" s="41"/>
      <c r="R56" s="41"/>
      <c r="T56" s="635"/>
      <c r="U56" s="635"/>
      <c r="V56" s="635"/>
      <c r="W56" s="635"/>
      <c r="X56" s="635"/>
      <c r="Y56" s="635"/>
      <c r="Z56" s="635"/>
      <c r="AA56" s="635"/>
      <c r="AB56" s="635"/>
      <c r="AC56" s="635"/>
      <c r="AD56" s="635"/>
      <c r="AE56" s="635"/>
      <c r="AF56" s="635"/>
      <c r="AG56" s="635"/>
      <c r="AH56" s="635"/>
      <c r="AI56" s="635"/>
      <c r="AJ56" s="635"/>
      <c r="AK56" s="635"/>
      <c r="AL56" s="635"/>
      <c r="AM56" s="635"/>
    </row>
    <row r="57" spans="2:39" ht="12.75" customHeight="1" x14ac:dyDescent="0.25">
      <c r="B57" s="41"/>
      <c r="C57" s="41"/>
      <c r="D57" s="41" t="s">
        <v>47</v>
      </c>
      <c r="E57" s="591" t="s">
        <v>446</v>
      </c>
      <c r="F57" s="591"/>
      <c r="G57" s="591"/>
      <c r="H57" s="591"/>
      <c r="I57" s="41"/>
      <c r="J57" s="41"/>
      <c r="K57" s="41"/>
      <c r="L57" s="41"/>
      <c r="M57" s="41"/>
      <c r="N57" s="41"/>
      <c r="O57" s="41"/>
      <c r="P57" s="162"/>
      <c r="Q57" s="41"/>
      <c r="R57" s="41"/>
      <c r="T57" s="635"/>
      <c r="U57" s="635"/>
      <c r="V57" s="635"/>
      <c r="W57" s="635"/>
      <c r="X57" s="635"/>
      <c r="Y57" s="635"/>
      <c r="Z57" s="635"/>
      <c r="AA57" s="635"/>
      <c r="AB57" s="635"/>
      <c r="AC57" s="635"/>
      <c r="AD57" s="635"/>
      <c r="AE57" s="635"/>
      <c r="AF57" s="635"/>
      <c r="AG57" s="635"/>
      <c r="AH57" s="635"/>
      <c r="AI57" s="635"/>
      <c r="AJ57" s="635"/>
      <c r="AK57" s="635"/>
      <c r="AL57" s="635"/>
      <c r="AM57" s="635"/>
    </row>
    <row r="58" spans="2:39" ht="12.75" customHeight="1" x14ac:dyDescent="0.25">
      <c r="B58" s="41"/>
      <c r="C58" s="41"/>
      <c r="D58" s="45"/>
      <c r="E58" s="45"/>
      <c r="F58" s="45"/>
      <c r="G58" s="45"/>
      <c r="H58" s="629" t="s">
        <v>394</v>
      </c>
      <c r="I58" s="629"/>
      <c r="J58" s="629"/>
      <c r="K58" s="86"/>
      <c r="L58" s="86" t="s">
        <v>14</v>
      </c>
      <c r="M58" s="86"/>
      <c r="N58" s="86" t="s">
        <v>664</v>
      </c>
      <c r="O58" s="41"/>
      <c r="P58" s="41"/>
      <c r="Q58" s="41"/>
      <c r="R58" s="41"/>
    </row>
    <row r="59" spans="2:39" ht="12.75" customHeight="1" x14ac:dyDescent="0.25">
      <c r="B59" s="41"/>
      <c r="C59" s="41"/>
      <c r="D59" s="45"/>
      <c r="E59" s="45"/>
      <c r="F59" s="45"/>
      <c r="G59" s="45"/>
      <c r="H59" s="630"/>
      <c r="I59" s="630"/>
      <c r="J59" s="630"/>
      <c r="K59" s="163"/>
      <c r="L59" s="543"/>
      <c r="M59" s="41"/>
      <c r="N59" s="149"/>
      <c r="O59" s="41"/>
      <c r="P59" s="41"/>
      <c r="Q59" s="41"/>
      <c r="R59" s="41"/>
      <c r="T59" s="205"/>
      <c r="U59" s="205"/>
      <c r="V59" s="205"/>
      <c r="W59" s="205"/>
      <c r="X59" s="205"/>
      <c r="Y59" s="205"/>
      <c r="Z59" s="205"/>
      <c r="AA59" s="205"/>
      <c r="AB59" s="205"/>
      <c r="AC59" s="205"/>
      <c r="AD59" s="205"/>
      <c r="AE59" s="205"/>
      <c r="AF59" s="205"/>
      <c r="AG59" s="205"/>
      <c r="AH59" s="205"/>
      <c r="AI59" s="205"/>
      <c r="AJ59" s="205"/>
      <c r="AK59" s="205"/>
      <c r="AL59" s="205"/>
      <c r="AM59" s="205"/>
    </row>
    <row r="60" spans="2:39" ht="12.75" customHeight="1" x14ac:dyDescent="0.25">
      <c r="B60" s="41"/>
      <c r="C60" s="41"/>
      <c r="D60" s="45"/>
      <c r="E60" s="45"/>
      <c r="F60" s="45"/>
      <c r="G60" s="45"/>
      <c r="H60" s="630"/>
      <c r="I60" s="630"/>
      <c r="J60" s="630"/>
      <c r="K60" s="163"/>
      <c r="L60" s="543"/>
      <c r="M60" s="41"/>
      <c r="N60" s="149"/>
      <c r="O60" s="45"/>
      <c r="P60" s="45"/>
      <c r="Q60" s="41"/>
      <c r="R60" s="41"/>
      <c r="T60" s="205"/>
      <c r="U60" s="205"/>
      <c r="V60" s="205"/>
      <c r="W60" s="205"/>
      <c r="X60" s="205"/>
      <c r="Y60" s="205"/>
      <c r="Z60" s="205"/>
      <c r="AA60" s="205"/>
      <c r="AB60" s="205"/>
      <c r="AC60" s="205"/>
      <c r="AD60" s="205"/>
      <c r="AE60" s="205"/>
      <c r="AF60" s="205"/>
      <c r="AG60" s="205"/>
      <c r="AH60" s="205"/>
      <c r="AI60" s="205"/>
      <c r="AJ60" s="205"/>
      <c r="AK60" s="205"/>
      <c r="AL60" s="205"/>
      <c r="AM60" s="205"/>
    </row>
    <row r="61" spans="2:39" ht="12.75" customHeight="1" x14ac:dyDescent="0.25">
      <c r="B61" s="41"/>
      <c r="C61" s="41"/>
      <c r="D61" s="45"/>
      <c r="E61" s="45"/>
      <c r="F61" s="45"/>
      <c r="G61" s="45"/>
      <c r="H61" s="630"/>
      <c r="I61" s="630"/>
      <c r="J61" s="630"/>
      <c r="K61" s="163"/>
      <c r="L61" s="543"/>
      <c r="M61" s="41"/>
      <c r="N61" s="149"/>
      <c r="O61" s="45"/>
      <c r="P61" s="45"/>
      <c r="Q61" s="41"/>
      <c r="R61" s="41"/>
      <c r="T61" s="205"/>
      <c r="U61" s="205"/>
      <c r="V61" s="205"/>
      <c r="W61" s="205"/>
      <c r="X61" s="205"/>
      <c r="Y61" s="205"/>
      <c r="Z61" s="205"/>
      <c r="AA61" s="205"/>
      <c r="AB61" s="205"/>
      <c r="AC61" s="205"/>
      <c r="AD61" s="205"/>
      <c r="AE61" s="205"/>
      <c r="AF61" s="205"/>
      <c r="AG61" s="205"/>
      <c r="AH61" s="205"/>
      <c r="AI61" s="205"/>
      <c r="AJ61" s="205"/>
      <c r="AK61" s="205"/>
      <c r="AL61" s="205"/>
      <c r="AM61" s="205"/>
    </row>
    <row r="62" spans="2:39" ht="12.75" customHeight="1" x14ac:dyDescent="0.25">
      <c r="B62" s="41"/>
      <c r="C62" s="41"/>
      <c r="D62" s="45"/>
      <c r="E62" s="45"/>
      <c r="F62" s="45"/>
      <c r="G62" s="45"/>
      <c r="H62" s="630"/>
      <c r="I62" s="630"/>
      <c r="J62" s="630"/>
      <c r="K62" s="163"/>
      <c r="L62" s="543"/>
      <c r="M62" s="41"/>
      <c r="N62" s="149"/>
      <c r="O62" s="45"/>
      <c r="P62" s="45"/>
      <c r="Q62" s="41"/>
      <c r="R62" s="41"/>
      <c r="T62" s="205"/>
      <c r="U62" s="205"/>
      <c r="V62" s="205"/>
      <c r="W62" s="205"/>
      <c r="X62" s="205"/>
      <c r="Y62" s="205"/>
      <c r="Z62" s="205"/>
      <c r="AA62" s="205"/>
      <c r="AB62" s="205"/>
      <c r="AC62" s="205"/>
      <c r="AD62" s="205"/>
      <c r="AE62" s="205"/>
      <c r="AF62" s="205"/>
      <c r="AG62" s="205"/>
      <c r="AH62" s="205"/>
      <c r="AI62" s="205"/>
      <c r="AJ62" s="205"/>
      <c r="AK62" s="205"/>
      <c r="AL62" s="205"/>
      <c r="AM62" s="205"/>
    </row>
    <row r="63" spans="2:39" ht="12.75" customHeight="1" x14ac:dyDescent="0.25">
      <c r="B63" s="41"/>
      <c r="C63" s="41"/>
      <c r="D63" s="45"/>
      <c r="E63" s="45"/>
      <c r="F63" s="45"/>
      <c r="G63" s="45"/>
      <c r="H63" s="630"/>
      <c r="I63" s="630"/>
      <c r="J63" s="630"/>
      <c r="K63" s="163"/>
      <c r="L63" s="543"/>
      <c r="M63" s="41"/>
      <c r="N63" s="149"/>
      <c r="O63" s="45"/>
      <c r="P63" s="45"/>
      <c r="Q63" s="41"/>
      <c r="R63" s="41"/>
    </row>
    <row r="64" spans="2:39" ht="12.75" customHeight="1" x14ac:dyDescent="0.25">
      <c r="B64" s="41"/>
      <c r="C64" s="41"/>
      <c r="D64" s="45"/>
      <c r="E64" s="45"/>
      <c r="F64" s="619" t="s">
        <v>450</v>
      </c>
      <c r="G64" s="619"/>
      <c r="H64" s="619"/>
      <c r="I64" s="619"/>
      <c r="J64" s="619"/>
      <c r="K64" s="619"/>
      <c r="L64" s="619"/>
      <c r="M64" s="41"/>
      <c r="N64" s="407" t="str">
        <f>IF(SUM('Local Expenditures. (Continued)'!J70)&gt;0,SUM('Local Expenditures. (Continued)'!J70),"")</f>
        <v/>
      </c>
      <c r="O64" s="45"/>
      <c r="P64" s="45"/>
      <c r="Q64" s="41"/>
      <c r="R64" s="41"/>
    </row>
    <row r="65" spans="2:18" ht="12.75" customHeight="1" x14ac:dyDescent="0.25">
      <c r="B65" s="41"/>
      <c r="C65" s="41"/>
      <c r="D65" s="45"/>
      <c r="E65" s="45"/>
      <c r="F65" s="619" t="s">
        <v>454</v>
      </c>
      <c r="G65" s="619"/>
      <c r="H65" s="619"/>
      <c r="I65" s="619"/>
      <c r="J65" s="619"/>
      <c r="K65" s="619"/>
      <c r="L65" s="619"/>
      <c r="M65" s="41"/>
      <c r="N65" s="407" t="str">
        <f>IF(SUM(N59:N64),SUM(N59:N64),"")</f>
        <v/>
      </c>
      <c r="O65" s="45"/>
      <c r="P65" s="45"/>
      <c r="Q65" s="41"/>
      <c r="R65" s="41"/>
    </row>
    <row r="66" spans="2:18" ht="6" customHeight="1" x14ac:dyDescent="0.25">
      <c r="B66" s="41"/>
      <c r="C66" s="41"/>
      <c r="D66" s="45"/>
      <c r="E66" s="45"/>
      <c r="F66" s="41"/>
      <c r="G66" s="41"/>
      <c r="H66" s="41"/>
      <c r="I66" s="41"/>
      <c r="J66" s="41"/>
      <c r="K66" s="41"/>
      <c r="L66" s="41"/>
      <c r="M66" s="41"/>
      <c r="N66" s="41"/>
      <c r="O66" s="41"/>
      <c r="P66" s="41"/>
      <c r="Q66" s="41"/>
      <c r="R66" s="41"/>
    </row>
    <row r="67" spans="2:18" ht="6" customHeight="1" x14ac:dyDescent="0.25">
      <c r="B67" s="41"/>
      <c r="C67" s="41"/>
      <c r="D67" s="45"/>
      <c r="E67" s="45"/>
      <c r="F67" s="41"/>
      <c r="G67" s="41"/>
      <c r="H67" s="41"/>
      <c r="I67" s="41"/>
      <c r="J67" s="45"/>
      <c r="K67" s="41"/>
      <c r="L67" s="41"/>
      <c r="M67" s="41"/>
      <c r="N67" s="41"/>
      <c r="O67" s="41"/>
      <c r="P67" s="41"/>
      <c r="Q67" s="41"/>
      <c r="R67" s="41"/>
    </row>
    <row r="68" spans="2:18" ht="12.75" customHeight="1" x14ac:dyDescent="0.25">
      <c r="B68" s="41"/>
      <c r="C68" s="608" t="s">
        <v>448</v>
      </c>
      <c r="D68" s="608"/>
      <c r="E68" s="608"/>
      <c r="F68" s="608"/>
      <c r="G68" s="608"/>
      <c r="H68" s="608"/>
      <c r="I68" s="41"/>
      <c r="J68" s="41"/>
      <c r="K68" s="41"/>
      <c r="L68" s="41"/>
      <c r="M68" s="41"/>
      <c r="N68" s="41"/>
      <c r="O68" s="41"/>
      <c r="P68" s="41"/>
      <c r="Q68" s="41"/>
      <c r="R68" s="41"/>
    </row>
    <row r="69" spans="2:18" ht="12.75" customHeight="1" x14ac:dyDescent="0.25">
      <c r="B69" s="41"/>
      <c r="C69" s="620" t="s">
        <v>449</v>
      </c>
      <c r="D69" s="621"/>
      <c r="E69" s="621"/>
      <c r="F69" s="621"/>
      <c r="G69" s="621"/>
      <c r="H69" s="621"/>
      <c r="I69" s="621"/>
      <c r="J69" s="621"/>
      <c r="K69" s="621"/>
      <c r="L69" s="621"/>
      <c r="M69" s="621"/>
      <c r="N69" s="622"/>
      <c r="O69" s="41"/>
      <c r="P69" s="149"/>
      <c r="Q69" s="41"/>
      <c r="R69" s="41"/>
    </row>
    <row r="70" spans="2:18" ht="12.75" customHeight="1" x14ac:dyDescent="0.25">
      <c r="B70" s="41"/>
      <c r="C70" s="623"/>
      <c r="D70" s="624"/>
      <c r="E70" s="624"/>
      <c r="F70" s="624"/>
      <c r="G70" s="624"/>
      <c r="H70" s="624"/>
      <c r="I70" s="624"/>
      <c r="J70" s="624"/>
      <c r="K70" s="624"/>
      <c r="L70" s="624"/>
      <c r="M70" s="624"/>
      <c r="N70" s="625"/>
      <c r="O70" s="41"/>
      <c r="P70" s="41"/>
      <c r="Q70" s="41"/>
      <c r="R70" s="41"/>
    </row>
    <row r="71" spans="2:18" ht="12.75" customHeight="1" x14ac:dyDescent="0.25">
      <c r="B71" s="41"/>
      <c r="C71" s="626"/>
      <c r="D71" s="627"/>
      <c r="E71" s="627"/>
      <c r="F71" s="627"/>
      <c r="G71" s="627"/>
      <c r="H71" s="627"/>
      <c r="I71" s="627"/>
      <c r="J71" s="627"/>
      <c r="K71" s="627"/>
      <c r="L71" s="627"/>
      <c r="M71" s="627"/>
      <c r="N71" s="628"/>
      <c r="O71" s="41"/>
      <c r="P71" s="41"/>
      <c r="Q71" s="41"/>
      <c r="R71" s="41"/>
    </row>
    <row r="72" spans="2:18" ht="6" customHeight="1" x14ac:dyDescent="0.25">
      <c r="B72" s="41"/>
      <c r="C72" s="41"/>
      <c r="D72" s="45"/>
      <c r="E72" s="45"/>
      <c r="F72" s="41"/>
      <c r="G72" s="41"/>
      <c r="H72" s="41"/>
      <c r="I72" s="41"/>
      <c r="J72" s="45"/>
      <c r="K72" s="41"/>
      <c r="L72" s="41"/>
      <c r="M72" s="41"/>
      <c r="N72" s="41"/>
      <c r="O72" s="41"/>
      <c r="P72" s="41"/>
      <c r="Q72" s="41"/>
      <c r="R72" s="41"/>
    </row>
    <row r="73" spans="2:18" ht="12.75" customHeight="1" x14ac:dyDescent="0.25">
      <c r="B73" s="41"/>
      <c r="C73" s="620" t="s">
        <v>449</v>
      </c>
      <c r="D73" s="621"/>
      <c r="E73" s="621"/>
      <c r="F73" s="621"/>
      <c r="G73" s="621"/>
      <c r="H73" s="621"/>
      <c r="I73" s="621"/>
      <c r="J73" s="621"/>
      <c r="K73" s="621"/>
      <c r="L73" s="621"/>
      <c r="M73" s="621"/>
      <c r="N73" s="622"/>
      <c r="O73" s="41"/>
      <c r="P73" s="149"/>
      <c r="Q73" s="41"/>
      <c r="R73" s="41"/>
    </row>
    <row r="74" spans="2:18" ht="12.75" customHeight="1" x14ac:dyDescent="0.25">
      <c r="B74" s="41"/>
      <c r="C74" s="623"/>
      <c r="D74" s="624"/>
      <c r="E74" s="624"/>
      <c r="F74" s="624"/>
      <c r="G74" s="624"/>
      <c r="H74" s="624"/>
      <c r="I74" s="624"/>
      <c r="J74" s="624"/>
      <c r="K74" s="624"/>
      <c r="L74" s="624"/>
      <c r="M74" s="624"/>
      <c r="N74" s="625"/>
      <c r="O74" s="41"/>
      <c r="P74" s="41"/>
      <c r="Q74" s="41"/>
      <c r="R74" s="41"/>
    </row>
    <row r="75" spans="2:18" ht="12.75" customHeight="1" x14ac:dyDescent="0.25">
      <c r="B75" s="41"/>
      <c r="C75" s="626"/>
      <c r="D75" s="627"/>
      <c r="E75" s="627"/>
      <c r="F75" s="627"/>
      <c r="G75" s="627"/>
      <c r="H75" s="627"/>
      <c r="I75" s="627"/>
      <c r="J75" s="627"/>
      <c r="K75" s="627"/>
      <c r="L75" s="627"/>
      <c r="M75" s="627"/>
      <c r="N75" s="628"/>
      <c r="O75" s="41"/>
      <c r="P75" s="41"/>
      <c r="Q75" s="41"/>
      <c r="R75" s="41"/>
    </row>
    <row r="76" spans="2:18" ht="6" customHeight="1" x14ac:dyDescent="0.25">
      <c r="B76" s="41"/>
      <c r="C76" s="41"/>
      <c r="D76" s="45"/>
      <c r="E76" s="45"/>
      <c r="F76" s="41"/>
      <c r="G76" s="41"/>
      <c r="H76" s="41"/>
      <c r="I76" s="41"/>
      <c r="J76" s="45"/>
      <c r="K76" s="41"/>
      <c r="L76" s="41"/>
      <c r="M76" s="41"/>
      <c r="N76" s="41"/>
      <c r="O76" s="41"/>
      <c r="P76" s="41"/>
      <c r="Q76" s="41"/>
      <c r="R76" s="41"/>
    </row>
    <row r="77" spans="2:18" ht="12.75" customHeight="1" x14ac:dyDescent="0.25">
      <c r="G77" s="155"/>
      <c r="H77" s="155"/>
      <c r="I77" s="155"/>
      <c r="K77" s="155"/>
      <c r="M77" s="155"/>
    </row>
    <row r="80" spans="2:18" ht="12.75" customHeight="1" x14ac:dyDescent="0.25">
      <c r="G80" s="1"/>
      <c r="H80" s="1"/>
      <c r="I80" s="1"/>
      <c r="K80" s="1"/>
      <c r="M80" s="1"/>
    </row>
    <row r="90" spans="7:13" ht="12.75" customHeight="1" x14ac:dyDescent="0.25">
      <c r="G90" s="1"/>
      <c r="H90" s="1"/>
      <c r="I90" s="1"/>
      <c r="K90" s="1"/>
      <c r="M90" s="1"/>
    </row>
    <row r="100" spans="7:13" ht="12.75" customHeight="1" x14ac:dyDescent="0.25">
      <c r="G100" s="1"/>
      <c r="H100" s="1"/>
      <c r="I100" s="1"/>
      <c r="K100" s="1"/>
      <c r="M100" s="1"/>
    </row>
    <row r="110" spans="7:13" ht="12.75" customHeight="1" x14ac:dyDescent="0.25">
      <c r="G110" s="1"/>
      <c r="H110" s="1"/>
      <c r="I110" s="1"/>
      <c r="K110" s="1"/>
      <c r="M110" s="1"/>
    </row>
    <row r="118" spans="6:6" ht="12.75" customHeight="1" x14ac:dyDescent="0.25">
      <c r="F118" s="150" t="s">
        <v>425</v>
      </c>
    </row>
    <row r="119" spans="6:6" ht="12.75" customHeight="1" x14ac:dyDescent="0.25">
      <c r="F119" s="5" t="s">
        <v>423</v>
      </c>
    </row>
    <row r="120" spans="6:6" ht="12.75" customHeight="1" x14ac:dyDescent="0.25">
      <c r="F120" s="5" t="s">
        <v>424</v>
      </c>
    </row>
  </sheetData>
  <sheetProtection sheet="1" objects="1" scenarios="1" selectLockedCells="1"/>
  <mergeCells count="58">
    <mergeCell ref="AC2:AK6"/>
    <mergeCell ref="T12:AM14"/>
    <mergeCell ref="T16:AM18"/>
    <mergeCell ref="T55:AM57"/>
    <mergeCell ref="T46:AM48"/>
    <mergeCell ref="W41:AM41"/>
    <mergeCell ref="AM29:AM31"/>
    <mergeCell ref="U29:U31"/>
    <mergeCell ref="U22:AM23"/>
    <mergeCell ref="U24:AM24"/>
    <mergeCell ref="AA25:AC26"/>
    <mergeCell ref="AE25:AE26"/>
    <mergeCell ref="W29:W31"/>
    <mergeCell ref="Y29:Y31"/>
    <mergeCell ref="AA29:AA31"/>
    <mergeCell ref="AC29:AC31"/>
    <mergeCell ref="AE29:AE31"/>
    <mergeCell ref="AG29:AG31"/>
    <mergeCell ref="AI29:AI31"/>
    <mergeCell ref="AK29:AK31"/>
    <mergeCell ref="W40:AM40"/>
    <mergeCell ref="C73:N75"/>
    <mergeCell ref="E55:L55"/>
    <mergeCell ref="E56:L56"/>
    <mergeCell ref="H58:J58"/>
    <mergeCell ref="H59:J59"/>
    <mergeCell ref="H60:J60"/>
    <mergeCell ref="H61:J61"/>
    <mergeCell ref="H62:J62"/>
    <mergeCell ref="H63:J63"/>
    <mergeCell ref="F64:L64"/>
    <mergeCell ref="F65:L65"/>
    <mergeCell ref="E57:H57"/>
    <mergeCell ref="C68:H68"/>
    <mergeCell ref="C69:N71"/>
    <mergeCell ref="H49:N52"/>
    <mergeCell ref="C54:H54"/>
    <mergeCell ref="F34:L34"/>
    <mergeCell ref="E36:H36"/>
    <mergeCell ref="F46:J46"/>
    <mergeCell ref="F47:J47"/>
    <mergeCell ref="E29:F29"/>
    <mergeCell ref="F30:L30"/>
    <mergeCell ref="F31:L31"/>
    <mergeCell ref="E32:F32"/>
    <mergeCell ref="F33:L33"/>
    <mergeCell ref="C28:H28"/>
    <mergeCell ref="E23:F23"/>
    <mergeCell ref="E9:L9"/>
    <mergeCell ref="E11:L11"/>
    <mergeCell ref="E14:J14"/>
    <mergeCell ref="F16:L16"/>
    <mergeCell ref="F17:L17"/>
    <mergeCell ref="C8:H8"/>
    <mergeCell ref="H3:N6"/>
    <mergeCell ref="E13:N13"/>
    <mergeCell ref="E19:N19"/>
    <mergeCell ref="E21:F21"/>
  </mergeCells>
  <phoneticPr fontId="0" type="noConversion"/>
  <conditionalFormatting sqref="T16">
    <cfRule type="expression" dxfId="20" priority="113">
      <formula>IF($T$16&lt;&gt;"",-1,0)</formula>
    </cfRule>
  </conditionalFormatting>
  <conditionalFormatting sqref="T12">
    <cfRule type="expression" dxfId="19" priority="41">
      <formula>IF($T$12&lt;&gt;"",-1,0)</formula>
    </cfRule>
    <cfRule type="expression" dxfId="18" priority="42">
      <formula>IF($U$25&lt;&gt;"",-1,0)</formula>
    </cfRule>
  </conditionalFormatting>
  <conditionalFormatting sqref="X25">
    <cfRule type="expression" dxfId="17" priority="36">
      <formula>IF($U$25&lt;&gt;"",-1,0)</formula>
    </cfRule>
  </conditionalFormatting>
  <conditionalFormatting sqref="Z25">
    <cfRule type="expression" dxfId="16" priority="29">
      <formula>IF($U$25&lt;&gt;"",-1,0)</formula>
    </cfRule>
  </conditionalFormatting>
  <conditionalFormatting sqref="T46">
    <cfRule type="expression" dxfId="15" priority="4">
      <formula>IF($T$46&lt;&gt;"",-1,0)</formula>
    </cfRule>
  </conditionalFormatting>
  <conditionalFormatting sqref="T55:AM57">
    <cfRule type="expression" dxfId="14" priority="3">
      <formula>IF($T$55&lt;&gt;"",-1,0)</formula>
    </cfRule>
  </conditionalFormatting>
  <conditionalFormatting sqref="H59:J63">
    <cfRule type="expression" dxfId="13" priority="1">
      <formula>IF(OR($H59="Miscellaneous",$H59="Misc",$H59="Misc.",$H59="Other"),-1,0)</formula>
    </cfRule>
  </conditionalFormatting>
  <dataValidations count="1">
    <dataValidation type="list" allowBlank="1" showInputMessage="1" showErrorMessage="1" sqref="L14" xr:uid="{9435A995-6DBB-4347-BB73-5727F81A75FE}">
      <formula1>$F$118:$F$120</formula1>
    </dataValidation>
  </dataValidations>
  <printOptions horizontalCentered="1"/>
  <pageMargins left="0.5" right="0.5" top="1" bottom="0.5" header="0.5" footer="0.5"/>
  <pageSetup scale="84" orientation="portrait" horizontalDpi="300" verticalDpi="300" r:id="rId1"/>
  <headerFooter alignWithMargins="0">
    <oddHeader xml:space="preserve">&amp;LTD-1 
Revised 07-02-19
CSW
&amp;CNorth Carolina Public Schools
Annual Pupil Transportation Report
&amp;R2018-2019
Pg. 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C5B8E-E78D-4A41-A15F-005137085FF9}">
  <sheetPr codeName="Sheet5">
    <tabColor rgb="FF00B0F0"/>
  </sheetPr>
  <dimension ref="B2:V85"/>
  <sheetViews>
    <sheetView showGridLines="0" zoomScaleNormal="100" workbookViewId="0">
      <selection activeCell="J6" sqref="J6"/>
    </sheetView>
  </sheetViews>
  <sheetFormatPr defaultColWidth="9.109375" defaultRowHeight="12.75" customHeight="1" x14ac:dyDescent="0.25"/>
  <cols>
    <col min="1" max="3" width="2.6640625" style="2" customWidth="1"/>
    <col min="4" max="5" width="2.6640625" style="5" customWidth="1"/>
    <col min="6" max="7" width="20.6640625" style="2" customWidth="1"/>
    <col min="8" max="10" width="12.6640625" style="2" customWidth="1"/>
    <col min="11" max="11" width="0.88671875" style="2" customWidth="1"/>
    <col min="12" max="12" width="12.6640625" style="2" customWidth="1"/>
    <col min="13" max="13" width="0.88671875" style="2" customWidth="1"/>
    <col min="14" max="15" width="2.6640625" style="2" customWidth="1"/>
    <col min="16" max="17" width="8.6640625" style="2" customWidth="1"/>
    <col min="18" max="18" width="1.6640625" style="2" customWidth="1"/>
    <col min="19" max="21" width="8.6640625" style="2" customWidth="1"/>
    <col min="22" max="22" width="1.6640625" style="2" customWidth="1"/>
    <col min="23" max="16384" width="9.109375" style="2"/>
  </cols>
  <sheetData>
    <row r="2" spans="2:22" ht="6" customHeight="1" thickBot="1" x14ac:dyDescent="0.3">
      <c r="B2" s="41"/>
      <c r="C2" s="41"/>
      <c r="D2" s="45"/>
      <c r="E2" s="45"/>
      <c r="F2" s="41"/>
      <c r="G2" s="41"/>
      <c r="H2" s="45"/>
      <c r="I2" s="41"/>
      <c r="J2" s="41"/>
      <c r="K2" s="41"/>
      <c r="L2" s="41"/>
      <c r="M2" s="41"/>
      <c r="N2" s="41"/>
    </row>
    <row r="3" spans="2:22" ht="12.75" customHeight="1" x14ac:dyDescent="0.25">
      <c r="B3" s="41"/>
      <c r="C3" s="608" t="s">
        <v>431</v>
      </c>
      <c r="D3" s="608"/>
      <c r="E3" s="608"/>
      <c r="F3" s="608"/>
      <c r="G3" s="608"/>
      <c r="H3" s="41"/>
      <c r="I3" s="41"/>
      <c r="J3" s="41"/>
      <c r="K3" s="41"/>
      <c r="L3" s="41"/>
      <c r="M3" s="41"/>
      <c r="N3" s="41"/>
      <c r="P3" s="609" t="s">
        <v>452</v>
      </c>
      <c r="Q3" s="610"/>
      <c r="R3" s="610"/>
      <c r="S3" s="610"/>
      <c r="T3" s="610"/>
      <c r="U3" s="610"/>
      <c r="V3" s="49"/>
    </row>
    <row r="4" spans="2:22" ht="12.75" customHeight="1" x14ac:dyDescent="0.25">
      <c r="B4" s="41"/>
      <c r="C4" s="41"/>
      <c r="D4" s="41" t="s">
        <v>47</v>
      </c>
      <c r="E4" s="591" t="s">
        <v>455</v>
      </c>
      <c r="F4" s="591"/>
      <c r="G4" s="591"/>
      <c r="H4" s="41"/>
      <c r="I4" s="41"/>
      <c r="J4" s="41"/>
      <c r="K4" s="41"/>
      <c r="L4" s="41"/>
      <c r="M4" s="41"/>
      <c r="N4" s="41"/>
      <c r="P4" s="611"/>
      <c r="Q4" s="612"/>
      <c r="R4" s="612"/>
      <c r="S4" s="612"/>
      <c r="T4" s="612"/>
      <c r="U4" s="612"/>
      <c r="V4" s="131"/>
    </row>
    <row r="5" spans="2:22" ht="12.75" customHeight="1" x14ac:dyDescent="0.25">
      <c r="B5" s="41"/>
      <c r="C5" s="41"/>
      <c r="D5" s="45"/>
      <c r="E5" s="45"/>
      <c r="F5" s="86" t="s">
        <v>439</v>
      </c>
      <c r="G5" s="86" t="s">
        <v>440</v>
      </c>
      <c r="H5" s="86" t="s">
        <v>322</v>
      </c>
      <c r="I5" s="86" t="s">
        <v>323</v>
      </c>
      <c r="J5" s="86" t="s">
        <v>324</v>
      </c>
      <c r="K5" s="41"/>
      <c r="L5" s="41"/>
      <c r="M5" s="41"/>
      <c r="N5" s="41"/>
      <c r="P5" s="127"/>
      <c r="Q5" s="128" t="s">
        <v>393</v>
      </c>
      <c r="R5" s="47"/>
      <c r="S5" s="613" t="s">
        <v>394</v>
      </c>
      <c r="T5" s="613"/>
      <c r="U5" s="613"/>
      <c r="V5" s="131"/>
    </row>
    <row r="6" spans="2:22" ht="12.75" customHeight="1" x14ac:dyDescent="0.25">
      <c r="B6" s="41"/>
      <c r="C6" s="41"/>
      <c r="D6" s="45"/>
      <c r="E6" s="45"/>
      <c r="F6" s="545"/>
      <c r="G6" s="546"/>
      <c r="H6" s="544"/>
      <c r="I6" s="452"/>
      <c r="J6" s="149"/>
      <c r="K6" s="41"/>
      <c r="L6" s="41"/>
      <c r="M6" s="41"/>
      <c r="N6" s="41"/>
      <c r="P6" s="127"/>
      <c r="Q6" s="47"/>
      <c r="R6" s="47"/>
      <c r="S6" s="47"/>
      <c r="T6" s="47"/>
      <c r="U6" s="47"/>
      <c r="V6" s="131"/>
    </row>
    <row r="7" spans="2:22" ht="12.75" customHeight="1" x14ac:dyDescent="0.25">
      <c r="B7" s="41"/>
      <c r="C7" s="41"/>
      <c r="D7" s="45"/>
      <c r="E7" s="45"/>
      <c r="F7" s="545"/>
      <c r="G7" s="546"/>
      <c r="H7" s="544"/>
      <c r="I7" s="452"/>
      <c r="J7" s="149"/>
      <c r="K7" s="41"/>
      <c r="L7" s="41"/>
      <c r="M7" s="41"/>
      <c r="N7" s="41"/>
      <c r="P7" s="127"/>
      <c r="Q7" s="123"/>
      <c r="R7" s="47"/>
      <c r="S7" s="596" t="s">
        <v>395</v>
      </c>
      <c r="T7" s="596"/>
      <c r="U7" s="596"/>
      <c r="V7" s="131"/>
    </row>
    <row r="8" spans="2:22" ht="12.75" customHeight="1" x14ac:dyDescent="0.25">
      <c r="B8" s="41"/>
      <c r="C8" s="41"/>
      <c r="D8" s="45"/>
      <c r="E8" s="45"/>
      <c r="F8" s="545"/>
      <c r="G8" s="546"/>
      <c r="H8" s="544"/>
      <c r="I8" s="452"/>
      <c r="J8" s="149"/>
      <c r="K8" s="41"/>
      <c r="L8" s="41"/>
      <c r="M8" s="41"/>
      <c r="N8" s="41"/>
      <c r="P8" s="127"/>
      <c r="Q8" s="124"/>
      <c r="R8" s="47"/>
      <c r="S8" s="596" t="s">
        <v>396</v>
      </c>
      <c r="T8" s="596"/>
      <c r="U8" s="596"/>
      <c r="V8" s="131"/>
    </row>
    <row r="9" spans="2:22" ht="12.75" customHeight="1" thickBot="1" x14ac:dyDescent="0.3">
      <c r="B9" s="41"/>
      <c r="C9" s="41"/>
      <c r="D9" s="45"/>
      <c r="E9" s="45"/>
      <c r="F9" s="545"/>
      <c r="G9" s="546"/>
      <c r="H9" s="544"/>
      <c r="I9" s="452"/>
      <c r="J9" s="149"/>
      <c r="K9" s="41"/>
      <c r="L9" s="41"/>
      <c r="M9" s="41"/>
      <c r="N9" s="41"/>
      <c r="P9" s="129"/>
      <c r="Q9" s="130"/>
      <c r="R9" s="130"/>
      <c r="S9" s="130"/>
      <c r="T9" s="130"/>
      <c r="U9" s="130"/>
      <c r="V9" s="50"/>
    </row>
    <row r="10" spans="2:22" ht="12.75" customHeight="1" x14ac:dyDescent="0.25">
      <c r="B10" s="41"/>
      <c r="C10" s="41"/>
      <c r="D10" s="45"/>
      <c r="E10" s="45"/>
      <c r="F10" s="545"/>
      <c r="G10" s="546"/>
      <c r="H10" s="544"/>
      <c r="I10" s="452"/>
      <c r="J10" s="149"/>
      <c r="K10" s="41"/>
      <c r="L10" s="41"/>
      <c r="M10" s="41"/>
      <c r="N10" s="41"/>
      <c r="P10" s="114"/>
      <c r="Q10" s="114"/>
      <c r="R10" s="114"/>
      <c r="S10" s="114"/>
      <c r="T10" s="114"/>
      <c r="U10" s="114"/>
      <c r="V10" s="114"/>
    </row>
    <row r="11" spans="2:22" ht="12.75" customHeight="1" x14ac:dyDescent="0.25">
      <c r="B11" s="41"/>
      <c r="C11" s="41"/>
      <c r="D11" s="45"/>
      <c r="E11" s="45"/>
      <c r="F11" s="545"/>
      <c r="G11" s="546"/>
      <c r="H11" s="544"/>
      <c r="I11" s="452"/>
      <c r="J11" s="149"/>
      <c r="K11" s="41"/>
      <c r="L11" s="41"/>
      <c r="M11" s="41"/>
      <c r="N11" s="41"/>
      <c r="P11" s="114"/>
      <c r="Q11" s="114"/>
      <c r="R11" s="114"/>
      <c r="S11" s="114"/>
      <c r="T11" s="114"/>
      <c r="U11" s="114"/>
      <c r="V11" s="114"/>
    </row>
    <row r="12" spans="2:22" ht="12.75" customHeight="1" x14ac:dyDescent="0.25">
      <c r="B12" s="41"/>
      <c r="C12" s="41"/>
      <c r="D12" s="45"/>
      <c r="E12" s="45"/>
      <c r="F12" s="545"/>
      <c r="G12" s="546"/>
      <c r="H12" s="544"/>
      <c r="I12" s="452"/>
      <c r="J12" s="149"/>
      <c r="K12" s="41"/>
      <c r="L12" s="41"/>
      <c r="M12" s="41"/>
      <c r="N12" s="41"/>
      <c r="P12" s="164"/>
      <c r="Q12" s="164"/>
      <c r="R12" s="164"/>
      <c r="S12" s="164"/>
      <c r="T12" s="164"/>
      <c r="U12" s="164"/>
      <c r="V12" s="164"/>
    </row>
    <row r="13" spans="2:22" ht="12.75" customHeight="1" x14ac:dyDescent="0.25">
      <c r="B13" s="41"/>
      <c r="C13" s="41"/>
      <c r="D13" s="45"/>
      <c r="E13" s="45"/>
      <c r="F13" s="545"/>
      <c r="G13" s="546"/>
      <c r="H13" s="544"/>
      <c r="I13" s="452"/>
      <c r="J13" s="149"/>
      <c r="K13" s="41"/>
      <c r="L13" s="41"/>
      <c r="M13" s="41"/>
      <c r="N13" s="41"/>
      <c r="P13" s="164"/>
      <c r="Q13" s="164"/>
      <c r="R13" s="164"/>
      <c r="S13" s="164"/>
      <c r="T13" s="164"/>
      <c r="U13" s="164"/>
      <c r="V13" s="164"/>
    </row>
    <row r="14" spans="2:22" ht="12.75" customHeight="1" x14ac:dyDescent="0.25">
      <c r="B14" s="41"/>
      <c r="C14" s="41"/>
      <c r="D14" s="45"/>
      <c r="E14" s="45"/>
      <c r="F14" s="545"/>
      <c r="G14" s="546"/>
      <c r="H14" s="544"/>
      <c r="I14" s="452"/>
      <c r="J14" s="149"/>
      <c r="K14" s="41"/>
      <c r="L14" s="41"/>
      <c r="M14" s="41"/>
      <c r="N14" s="41"/>
      <c r="P14" s="164"/>
      <c r="Q14" s="164"/>
      <c r="R14" s="164"/>
      <c r="S14" s="164"/>
      <c r="T14" s="164"/>
      <c r="U14" s="164"/>
      <c r="V14" s="164"/>
    </row>
    <row r="15" spans="2:22" ht="12.75" customHeight="1" x14ac:dyDescent="0.25">
      <c r="B15" s="41"/>
      <c r="C15" s="41"/>
      <c r="D15" s="45"/>
      <c r="E15" s="45"/>
      <c r="F15" s="545"/>
      <c r="G15" s="546"/>
      <c r="H15" s="544"/>
      <c r="I15" s="452"/>
      <c r="J15" s="149"/>
      <c r="K15" s="41"/>
      <c r="L15" s="41"/>
      <c r="M15" s="41"/>
      <c r="N15" s="41"/>
      <c r="P15" s="114"/>
      <c r="Q15" s="114"/>
      <c r="R15" s="114"/>
      <c r="S15" s="114"/>
      <c r="T15" s="114"/>
      <c r="U15" s="114"/>
      <c r="V15" s="114"/>
    </row>
    <row r="16" spans="2:22" ht="12.75" customHeight="1" x14ac:dyDescent="0.25">
      <c r="B16" s="41"/>
      <c r="C16" s="41"/>
      <c r="D16" s="45"/>
      <c r="E16" s="45"/>
      <c r="F16" s="545"/>
      <c r="G16" s="546"/>
      <c r="H16" s="544"/>
      <c r="I16" s="452"/>
      <c r="J16" s="149"/>
      <c r="K16" s="41"/>
      <c r="L16" s="41"/>
      <c r="M16" s="41"/>
      <c r="N16" s="41"/>
      <c r="P16" s="114"/>
      <c r="Q16" s="114"/>
      <c r="R16" s="114"/>
      <c r="S16" s="114"/>
      <c r="T16" s="114"/>
      <c r="U16" s="114"/>
      <c r="V16" s="114"/>
    </row>
    <row r="17" spans="2:22" ht="12.75" customHeight="1" x14ac:dyDescent="0.25">
      <c r="B17" s="41"/>
      <c r="C17" s="41"/>
      <c r="D17" s="45"/>
      <c r="E17" s="45"/>
      <c r="F17" s="545"/>
      <c r="G17" s="546"/>
      <c r="H17" s="544"/>
      <c r="I17" s="452"/>
      <c r="J17" s="149"/>
      <c r="K17" s="41"/>
      <c r="L17" s="41"/>
      <c r="M17" s="41"/>
      <c r="N17" s="41"/>
      <c r="P17" s="164"/>
      <c r="Q17" s="164"/>
      <c r="R17" s="164"/>
      <c r="S17" s="164"/>
      <c r="T17" s="164"/>
      <c r="U17" s="164"/>
      <c r="V17" s="164"/>
    </row>
    <row r="18" spans="2:22" ht="12.75" customHeight="1" x14ac:dyDescent="0.25">
      <c r="B18" s="41"/>
      <c r="C18" s="41"/>
      <c r="D18" s="45"/>
      <c r="E18" s="45"/>
      <c r="F18" s="545"/>
      <c r="G18" s="546"/>
      <c r="H18" s="544"/>
      <c r="I18" s="452"/>
      <c r="J18" s="149"/>
      <c r="K18" s="41"/>
      <c r="L18" s="41"/>
      <c r="M18" s="41"/>
      <c r="N18" s="41"/>
      <c r="P18" s="164"/>
      <c r="Q18" s="164"/>
      <c r="R18" s="164"/>
      <c r="S18" s="164"/>
      <c r="T18" s="164"/>
      <c r="U18" s="164"/>
      <c r="V18" s="164"/>
    </row>
    <row r="19" spans="2:22" ht="12.75" customHeight="1" x14ac:dyDescent="0.25">
      <c r="B19" s="41"/>
      <c r="C19" s="41"/>
      <c r="D19" s="45"/>
      <c r="E19" s="45"/>
      <c r="F19" s="545"/>
      <c r="G19" s="546"/>
      <c r="H19" s="544"/>
      <c r="I19" s="452"/>
      <c r="J19" s="149"/>
      <c r="K19" s="41"/>
      <c r="L19" s="41"/>
      <c r="M19" s="41"/>
      <c r="N19" s="41"/>
      <c r="P19" s="164"/>
      <c r="Q19" s="164"/>
      <c r="R19" s="164"/>
      <c r="S19" s="164"/>
      <c r="T19" s="164"/>
      <c r="U19" s="164"/>
      <c r="V19" s="164"/>
    </row>
    <row r="20" spans="2:22" ht="12.75" customHeight="1" x14ac:dyDescent="0.25">
      <c r="B20" s="41"/>
      <c r="C20" s="41"/>
      <c r="D20" s="45"/>
      <c r="E20" s="45"/>
      <c r="F20" s="545"/>
      <c r="G20" s="546"/>
      <c r="H20" s="544"/>
      <c r="I20" s="452"/>
      <c r="J20" s="149"/>
      <c r="K20" s="41"/>
      <c r="L20" s="41"/>
      <c r="M20" s="41"/>
      <c r="N20" s="41"/>
      <c r="P20" s="114"/>
      <c r="Q20" s="114"/>
      <c r="R20" s="114"/>
      <c r="S20" s="114"/>
      <c r="T20" s="114"/>
      <c r="U20" s="114"/>
      <c r="V20" s="114"/>
    </row>
    <row r="21" spans="2:22" ht="12.75" customHeight="1" x14ac:dyDescent="0.25">
      <c r="B21" s="41"/>
      <c r="C21" s="41"/>
      <c r="D21" s="45"/>
      <c r="E21" s="45"/>
      <c r="F21" s="545"/>
      <c r="G21" s="546"/>
      <c r="H21" s="544"/>
      <c r="I21" s="452"/>
      <c r="J21" s="149"/>
      <c r="K21" s="41"/>
      <c r="L21" s="41"/>
      <c r="M21" s="41"/>
      <c r="N21" s="41"/>
      <c r="P21" s="114"/>
      <c r="Q21" s="114"/>
      <c r="R21" s="114"/>
      <c r="S21" s="114"/>
      <c r="T21" s="114"/>
      <c r="U21" s="114"/>
      <c r="V21" s="114"/>
    </row>
    <row r="22" spans="2:22" ht="12.75" customHeight="1" x14ac:dyDescent="0.25">
      <c r="B22" s="41"/>
      <c r="C22" s="41"/>
      <c r="D22" s="45"/>
      <c r="E22" s="45"/>
      <c r="F22" s="545"/>
      <c r="G22" s="546"/>
      <c r="H22" s="544"/>
      <c r="I22" s="452"/>
      <c r="J22" s="149"/>
      <c r="K22" s="41"/>
      <c r="L22" s="41"/>
      <c r="M22" s="41"/>
      <c r="N22" s="41"/>
      <c r="P22" s="164"/>
      <c r="Q22" s="164"/>
      <c r="R22" s="164"/>
      <c r="S22" s="164"/>
      <c r="T22" s="164"/>
      <c r="U22" s="164"/>
      <c r="V22" s="164"/>
    </row>
    <row r="23" spans="2:22" ht="12.75" customHeight="1" x14ac:dyDescent="0.25">
      <c r="B23" s="41"/>
      <c r="C23" s="41"/>
      <c r="D23" s="45"/>
      <c r="E23" s="45"/>
      <c r="F23" s="545"/>
      <c r="G23" s="546"/>
      <c r="H23" s="544"/>
      <c r="I23" s="452"/>
      <c r="J23" s="149"/>
      <c r="K23" s="41"/>
      <c r="L23" s="41"/>
      <c r="M23" s="41"/>
      <c r="N23" s="41"/>
      <c r="P23" s="164"/>
      <c r="Q23" s="164"/>
      <c r="R23" s="164"/>
      <c r="S23" s="164"/>
      <c r="T23" s="164"/>
      <c r="U23" s="164"/>
      <c r="V23" s="164"/>
    </row>
    <row r="24" spans="2:22" ht="12.75" customHeight="1" x14ac:dyDescent="0.25">
      <c r="B24" s="41"/>
      <c r="C24" s="41"/>
      <c r="D24" s="45"/>
      <c r="E24" s="45"/>
      <c r="F24" s="545"/>
      <c r="G24" s="546"/>
      <c r="H24" s="544"/>
      <c r="I24" s="452"/>
      <c r="J24" s="149"/>
      <c r="K24" s="41"/>
      <c r="L24" s="41"/>
      <c r="M24" s="41"/>
      <c r="N24" s="41"/>
      <c r="P24" s="164"/>
      <c r="Q24" s="164"/>
      <c r="R24" s="164"/>
      <c r="S24" s="164"/>
      <c r="T24" s="164"/>
      <c r="U24" s="164"/>
      <c r="V24" s="164"/>
    </row>
    <row r="25" spans="2:22" ht="12.75" customHeight="1" x14ac:dyDescent="0.25">
      <c r="B25" s="41"/>
      <c r="C25" s="41"/>
      <c r="D25" s="45"/>
      <c r="E25" s="45"/>
      <c r="F25" s="545"/>
      <c r="G25" s="546"/>
      <c r="H25" s="544"/>
      <c r="I25" s="452"/>
      <c r="J25" s="149"/>
      <c r="K25" s="41"/>
      <c r="L25" s="41"/>
      <c r="M25" s="41"/>
      <c r="N25" s="41"/>
      <c r="P25" s="164"/>
      <c r="Q25" s="164"/>
      <c r="R25" s="164"/>
      <c r="S25" s="164"/>
      <c r="T25" s="164"/>
      <c r="U25" s="164"/>
      <c r="V25" s="164"/>
    </row>
    <row r="26" spans="2:22" ht="12.75" customHeight="1" x14ac:dyDescent="0.25">
      <c r="B26" s="41"/>
      <c r="C26" s="41"/>
      <c r="D26" s="45"/>
      <c r="E26" s="45"/>
      <c r="F26" s="545"/>
      <c r="G26" s="546"/>
      <c r="H26" s="544"/>
      <c r="I26" s="452"/>
      <c r="J26" s="149"/>
      <c r="K26" s="41"/>
      <c r="L26" s="41"/>
      <c r="M26" s="41"/>
      <c r="N26" s="41"/>
      <c r="P26" s="114"/>
      <c r="Q26" s="114"/>
      <c r="R26" s="114"/>
      <c r="S26" s="114"/>
      <c r="T26" s="114"/>
      <c r="U26" s="114"/>
      <c r="V26" s="114"/>
    </row>
    <row r="27" spans="2:22" ht="12.75" customHeight="1" x14ac:dyDescent="0.25">
      <c r="B27" s="41"/>
      <c r="C27" s="41"/>
      <c r="D27" s="45"/>
      <c r="E27" s="45"/>
      <c r="F27" s="545"/>
      <c r="G27" s="546"/>
      <c r="H27" s="544"/>
      <c r="I27" s="452"/>
      <c r="J27" s="149"/>
      <c r="K27" s="41"/>
      <c r="L27" s="41"/>
      <c r="M27" s="41"/>
      <c r="N27" s="41"/>
      <c r="P27" s="114"/>
      <c r="Q27" s="114"/>
      <c r="R27" s="114"/>
      <c r="S27" s="114"/>
      <c r="T27" s="114"/>
      <c r="U27" s="114"/>
      <c r="V27" s="114"/>
    </row>
    <row r="28" spans="2:22" ht="12.75" customHeight="1" x14ac:dyDescent="0.25">
      <c r="B28" s="41"/>
      <c r="C28" s="41"/>
      <c r="D28" s="45"/>
      <c r="E28" s="45"/>
      <c r="F28" s="545"/>
      <c r="G28" s="546"/>
      <c r="H28" s="544"/>
      <c r="I28" s="452"/>
      <c r="J28" s="149"/>
      <c r="K28" s="41"/>
      <c r="L28" s="41"/>
      <c r="M28" s="41"/>
      <c r="N28" s="41"/>
      <c r="P28" s="164"/>
      <c r="Q28" s="164"/>
      <c r="R28" s="164"/>
      <c r="S28" s="164"/>
      <c r="T28" s="164"/>
      <c r="U28" s="164"/>
      <c r="V28" s="164"/>
    </row>
    <row r="29" spans="2:22" ht="12.75" customHeight="1" x14ac:dyDescent="0.25">
      <c r="B29" s="41"/>
      <c r="C29" s="41"/>
      <c r="D29" s="45"/>
      <c r="E29" s="45"/>
      <c r="F29" s="545"/>
      <c r="G29" s="546"/>
      <c r="H29" s="544"/>
      <c r="I29" s="452"/>
      <c r="J29" s="149"/>
      <c r="K29" s="41"/>
      <c r="L29" s="41"/>
      <c r="M29" s="41"/>
      <c r="N29" s="41"/>
      <c r="P29" s="164"/>
      <c r="Q29" s="164"/>
      <c r="R29" s="164"/>
      <c r="S29" s="164"/>
      <c r="T29" s="164"/>
      <c r="U29" s="164"/>
      <c r="V29" s="164"/>
    </row>
    <row r="30" spans="2:22" ht="12.75" customHeight="1" x14ac:dyDescent="0.25">
      <c r="B30" s="41"/>
      <c r="C30" s="41"/>
      <c r="D30" s="45"/>
      <c r="E30" s="45"/>
      <c r="F30" s="545"/>
      <c r="G30" s="546"/>
      <c r="H30" s="544"/>
      <c r="I30" s="452"/>
      <c r="J30" s="149"/>
      <c r="K30" s="41"/>
      <c r="L30" s="41"/>
      <c r="M30" s="41"/>
      <c r="N30" s="41"/>
      <c r="P30" s="114"/>
      <c r="Q30" s="114"/>
      <c r="R30" s="114"/>
      <c r="S30" s="114"/>
      <c r="T30" s="114"/>
      <c r="U30" s="114"/>
      <c r="V30" s="114"/>
    </row>
    <row r="31" spans="2:22" ht="12.75" customHeight="1" x14ac:dyDescent="0.25">
      <c r="B31" s="41"/>
      <c r="C31" s="41"/>
      <c r="D31" s="45"/>
      <c r="E31" s="45"/>
      <c r="F31" s="545"/>
      <c r="G31" s="546"/>
      <c r="H31" s="544"/>
      <c r="I31" s="452"/>
      <c r="J31" s="149"/>
      <c r="K31" s="41"/>
      <c r="L31" s="41"/>
      <c r="M31" s="41"/>
      <c r="N31" s="41"/>
      <c r="P31" s="114"/>
      <c r="Q31" s="114"/>
      <c r="R31" s="114"/>
      <c r="S31" s="114"/>
      <c r="T31" s="114"/>
      <c r="U31" s="114"/>
      <c r="V31" s="114"/>
    </row>
    <row r="32" spans="2:22" ht="12.75" customHeight="1" x14ac:dyDescent="0.25">
      <c r="B32" s="41"/>
      <c r="C32" s="41"/>
      <c r="D32" s="45"/>
      <c r="E32" s="45"/>
      <c r="F32" s="545"/>
      <c r="G32" s="546"/>
      <c r="H32" s="544"/>
      <c r="I32" s="452"/>
      <c r="J32" s="149"/>
      <c r="K32" s="41"/>
      <c r="L32" s="41"/>
      <c r="M32" s="41"/>
      <c r="N32" s="41"/>
      <c r="P32" s="164"/>
      <c r="Q32" s="164"/>
      <c r="R32" s="164"/>
      <c r="S32" s="164"/>
      <c r="T32" s="164"/>
      <c r="U32" s="164"/>
      <c r="V32" s="164"/>
    </row>
    <row r="33" spans="2:22" ht="12.75" customHeight="1" x14ac:dyDescent="0.25">
      <c r="B33" s="41"/>
      <c r="C33" s="41"/>
      <c r="D33" s="45"/>
      <c r="E33" s="45"/>
      <c r="F33" s="545"/>
      <c r="G33" s="546"/>
      <c r="H33" s="544"/>
      <c r="I33" s="452"/>
      <c r="J33" s="149"/>
      <c r="K33" s="41"/>
      <c r="L33" s="41"/>
      <c r="M33" s="41"/>
      <c r="N33" s="41"/>
      <c r="P33" s="164"/>
      <c r="Q33" s="164"/>
      <c r="R33" s="164"/>
      <c r="S33" s="164"/>
      <c r="T33" s="164"/>
      <c r="U33" s="164"/>
      <c r="V33" s="164"/>
    </row>
    <row r="34" spans="2:22" ht="12.75" customHeight="1" x14ac:dyDescent="0.25">
      <c r="B34" s="41"/>
      <c r="C34" s="41"/>
      <c r="D34" s="45"/>
      <c r="E34" s="45"/>
      <c r="F34" s="545"/>
      <c r="G34" s="546"/>
      <c r="H34" s="544"/>
      <c r="I34" s="452"/>
      <c r="J34" s="149"/>
      <c r="K34" s="41"/>
      <c r="L34" s="41"/>
      <c r="M34" s="41"/>
      <c r="N34" s="41"/>
      <c r="P34" s="164"/>
      <c r="Q34" s="164"/>
      <c r="R34" s="164"/>
      <c r="S34" s="164"/>
      <c r="T34" s="164"/>
      <c r="U34" s="164"/>
      <c r="V34" s="164"/>
    </row>
    <row r="35" spans="2:22" ht="12.75" customHeight="1" x14ac:dyDescent="0.25">
      <c r="B35" s="41"/>
      <c r="C35" s="41"/>
      <c r="D35" s="45"/>
      <c r="E35" s="45"/>
      <c r="F35" s="545"/>
      <c r="G35" s="546"/>
      <c r="H35" s="544"/>
      <c r="I35" s="452"/>
      <c r="J35" s="149"/>
      <c r="K35" s="41"/>
      <c r="L35" s="41"/>
      <c r="M35" s="41"/>
      <c r="N35" s="41"/>
    </row>
    <row r="36" spans="2:22" ht="12.75" customHeight="1" x14ac:dyDescent="0.25">
      <c r="B36" s="41"/>
      <c r="C36" s="41"/>
      <c r="D36" s="45"/>
      <c r="E36" s="45"/>
      <c r="F36" s="619" t="s">
        <v>456</v>
      </c>
      <c r="G36" s="619"/>
      <c r="H36" s="619"/>
      <c r="I36" s="442" t="str">
        <f>IF(SUM(I6:I35),SUM(I6:I35),"")</f>
        <v/>
      </c>
      <c r="J36" s="407" t="str">
        <f>IF(SUM(J6:J35),SUM(J6:J35),"")</f>
        <v/>
      </c>
      <c r="K36" s="41"/>
      <c r="L36" s="41"/>
      <c r="M36" s="41"/>
      <c r="N36" s="41"/>
      <c r="P36" s="164"/>
      <c r="Q36" s="164"/>
      <c r="R36" s="164"/>
      <c r="S36" s="164"/>
      <c r="T36" s="164"/>
      <c r="U36" s="164"/>
      <c r="V36" s="164"/>
    </row>
    <row r="37" spans="2:22" ht="12.75" customHeight="1" x14ac:dyDescent="0.25">
      <c r="B37" s="41"/>
      <c r="C37" s="608" t="s">
        <v>444</v>
      </c>
      <c r="D37" s="608"/>
      <c r="E37" s="608"/>
      <c r="F37" s="608"/>
      <c r="G37" s="608"/>
      <c r="H37" s="41"/>
      <c r="I37" s="41"/>
      <c r="J37" s="41"/>
      <c r="K37" s="41"/>
      <c r="L37" s="41"/>
      <c r="M37" s="41"/>
      <c r="N37" s="41"/>
      <c r="P37" s="164"/>
      <c r="Q37" s="164"/>
      <c r="R37" s="164"/>
      <c r="S37" s="164"/>
      <c r="T37" s="164"/>
      <c r="U37" s="164"/>
      <c r="V37" s="164"/>
    </row>
    <row r="38" spans="2:22" ht="12.75" customHeight="1" x14ac:dyDescent="0.25">
      <c r="B38" s="41"/>
      <c r="C38" s="41"/>
      <c r="D38" s="41" t="s">
        <v>47</v>
      </c>
      <c r="E38" s="591" t="s">
        <v>453</v>
      </c>
      <c r="F38" s="591"/>
      <c r="G38" s="591"/>
      <c r="H38" s="41"/>
      <c r="I38" s="41"/>
      <c r="J38" s="41"/>
      <c r="K38" s="41"/>
      <c r="L38" s="162"/>
      <c r="M38" s="41"/>
      <c r="N38" s="41"/>
      <c r="P38" s="164"/>
      <c r="Q38" s="164"/>
      <c r="R38" s="164"/>
      <c r="S38" s="164"/>
      <c r="T38" s="164"/>
      <c r="U38" s="164"/>
      <c r="V38" s="164"/>
    </row>
    <row r="39" spans="2:22" ht="12.75" customHeight="1" x14ac:dyDescent="0.25">
      <c r="B39" s="41"/>
      <c r="C39" s="41"/>
      <c r="D39" s="45"/>
      <c r="E39" s="45"/>
      <c r="F39" s="45"/>
      <c r="G39" s="629" t="s">
        <v>394</v>
      </c>
      <c r="H39" s="629"/>
      <c r="I39" s="86" t="s">
        <v>14</v>
      </c>
      <c r="J39" s="86" t="s">
        <v>324</v>
      </c>
      <c r="K39" s="41"/>
      <c r="L39" s="41"/>
      <c r="M39" s="41"/>
      <c r="N39" s="41"/>
      <c r="P39" s="164"/>
      <c r="Q39" s="164"/>
      <c r="R39" s="164"/>
      <c r="S39" s="164"/>
      <c r="T39" s="164"/>
      <c r="U39" s="164"/>
      <c r="V39" s="164"/>
    </row>
    <row r="40" spans="2:22" ht="12.75" customHeight="1" x14ac:dyDescent="0.25">
      <c r="B40" s="41"/>
      <c r="C40" s="41"/>
      <c r="D40" s="45"/>
      <c r="E40" s="45"/>
      <c r="F40" s="45"/>
      <c r="G40" s="630"/>
      <c r="H40" s="641"/>
      <c r="I40" s="547"/>
      <c r="J40" s="149"/>
      <c r="K40" s="41"/>
      <c r="L40" s="41"/>
      <c r="M40" s="41"/>
      <c r="N40" s="41"/>
      <c r="P40" s="164"/>
      <c r="Q40" s="164"/>
      <c r="R40" s="164"/>
      <c r="S40" s="164"/>
      <c r="T40" s="164"/>
      <c r="U40" s="164"/>
      <c r="V40" s="164"/>
    </row>
    <row r="41" spans="2:22" ht="12.75" customHeight="1" x14ac:dyDescent="0.25">
      <c r="B41" s="41"/>
      <c r="C41" s="41"/>
      <c r="D41" s="45"/>
      <c r="E41" s="45"/>
      <c r="F41" s="45"/>
      <c r="G41" s="642"/>
      <c r="H41" s="643"/>
      <c r="I41" s="548"/>
      <c r="J41" s="149"/>
      <c r="K41" s="45"/>
      <c r="L41" s="45"/>
      <c r="M41" s="41"/>
      <c r="N41" s="41"/>
      <c r="P41" s="164"/>
      <c r="Q41" s="164"/>
      <c r="R41" s="164"/>
      <c r="S41" s="164"/>
      <c r="T41" s="164"/>
      <c r="U41" s="164"/>
      <c r="V41" s="164"/>
    </row>
    <row r="42" spans="2:22" ht="12.75" customHeight="1" x14ac:dyDescent="0.25">
      <c r="B42" s="41"/>
      <c r="C42" s="41"/>
      <c r="D42" s="45"/>
      <c r="E42" s="45"/>
      <c r="F42" s="45"/>
      <c r="G42" s="630"/>
      <c r="H42" s="641"/>
      <c r="I42" s="547"/>
      <c r="J42" s="149"/>
      <c r="K42" s="45"/>
      <c r="L42" s="45"/>
      <c r="M42" s="41"/>
      <c r="N42" s="41"/>
      <c r="P42" s="164"/>
      <c r="Q42" s="164"/>
      <c r="R42" s="164"/>
      <c r="S42" s="164"/>
      <c r="T42" s="164"/>
      <c r="U42" s="164"/>
      <c r="V42" s="164"/>
    </row>
    <row r="43" spans="2:22" ht="12.75" customHeight="1" x14ac:dyDescent="0.25">
      <c r="B43" s="41"/>
      <c r="C43" s="41"/>
      <c r="D43" s="45"/>
      <c r="E43" s="45"/>
      <c r="F43" s="45"/>
      <c r="G43" s="630"/>
      <c r="H43" s="641"/>
      <c r="I43" s="547"/>
      <c r="J43" s="149"/>
      <c r="K43" s="45"/>
      <c r="L43" s="45"/>
      <c r="M43" s="41"/>
      <c r="N43" s="41"/>
      <c r="P43" s="164"/>
      <c r="Q43" s="164"/>
      <c r="R43" s="164"/>
      <c r="S43" s="164"/>
      <c r="T43" s="164"/>
      <c r="U43" s="164"/>
      <c r="V43" s="164"/>
    </row>
    <row r="44" spans="2:22" ht="12.75" customHeight="1" x14ac:dyDescent="0.25">
      <c r="B44" s="41"/>
      <c r="C44" s="41"/>
      <c r="D44" s="45"/>
      <c r="E44" s="45"/>
      <c r="F44" s="45"/>
      <c r="G44" s="630"/>
      <c r="H44" s="641"/>
      <c r="I44" s="547"/>
      <c r="J44" s="149"/>
      <c r="K44" s="45"/>
      <c r="L44" s="45"/>
      <c r="M44" s="41"/>
      <c r="N44" s="41"/>
      <c r="P44" s="164"/>
      <c r="Q44" s="164"/>
      <c r="R44" s="164"/>
      <c r="S44" s="164"/>
      <c r="T44" s="164"/>
      <c r="U44" s="164"/>
      <c r="V44" s="164"/>
    </row>
    <row r="45" spans="2:22" ht="12.75" customHeight="1" x14ac:dyDescent="0.25">
      <c r="B45" s="41"/>
      <c r="C45" s="41"/>
      <c r="D45" s="45"/>
      <c r="E45" s="45"/>
      <c r="F45" s="45"/>
      <c r="G45" s="630"/>
      <c r="H45" s="641"/>
      <c r="I45" s="547"/>
      <c r="J45" s="149"/>
      <c r="K45" s="41"/>
      <c r="L45" s="41"/>
      <c r="M45" s="41"/>
      <c r="N45" s="41"/>
      <c r="P45" s="164"/>
      <c r="Q45" s="164"/>
      <c r="R45" s="164"/>
      <c r="S45" s="164"/>
      <c r="T45" s="164"/>
      <c r="U45" s="164"/>
      <c r="V45" s="164"/>
    </row>
    <row r="46" spans="2:22" ht="12.75" customHeight="1" x14ac:dyDescent="0.25">
      <c r="B46" s="41"/>
      <c r="C46" s="41"/>
      <c r="D46" s="45"/>
      <c r="E46" s="45"/>
      <c r="F46" s="45"/>
      <c r="G46" s="630"/>
      <c r="H46" s="641"/>
      <c r="I46" s="547"/>
      <c r="J46" s="149"/>
      <c r="K46" s="45"/>
      <c r="L46" s="45"/>
      <c r="M46" s="41"/>
      <c r="N46" s="41"/>
      <c r="P46" s="164"/>
      <c r="Q46" s="164"/>
      <c r="R46" s="164"/>
      <c r="S46" s="164"/>
      <c r="T46" s="164"/>
      <c r="U46" s="164"/>
      <c r="V46" s="164"/>
    </row>
    <row r="47" spans="2:22" ht="12.75" customHeight="1" x14ac:dyDescent="0.25">
      <c r="B47" s="41"/>
      <c r="C47" s="41"/>
      <c r="D47" s="45"/>
      <c r="E47" s="45"/>
      <c r="F47" s="45"/>
      <c r="G47" s="630"/>
      <c r="H47" s="641"/>
      <c r="I47" s="547"/>
      <c r="J47" s="149"/>
      <c r="K47" s="45"/>
      <c r="L47" s="45"/>
      <c r="M47" s="41"/>
      <c r="N47" s="41"/>
      <c r="P47" s="164"/>
      <c r="Q47" s="164"/>
      <c r="R47" s="164"/>
      <c r="S47" s="164"/>
      <c r="T47" s="164"/>
      <c r="U47" s="164"/>
      <c r="V47" s="164"/>
    </row>
    <row r="48" spans="2:22" ht="12.75" customHeight="1" x14ac:dyDescent="0.25">
      <c r="B48" s="41"/>
      <c r="C48" s="41"/>
      <c r="D48" s="45"/>
      <c r="E48" s="45"/>
      <c r="F48" s="45"/>
      <c r="G48" s="630"/>
      <c r="H48" s="641"/>
      <c r="I48" s="547"/>
      <c r="J48" s="149"/>
      <c r="K48" s="45"/>
      <c r="L48" s="45"/>
      <c r="M48" s="41"/>
      <c r="N48" s="41"/>
      <c r="P48" s="164"/>
      <c r="Q48" s="164"/>
      <c r="R48" s="164"/>
      <c r="S48" s="164"/>
      <c r="T48" s="164"/>
      <c r="U48" s="164"/>
      <c r="V48" s="164"/>
    </row>
    <row r="49" spans="2:22" ht="12.75" customHeight="1" x14ac:dyDescent="0.25">
      <c r="B49" s="41"/>
      <c r="C49" s="41"/>
      <c r="D49" s="45"/>
      <c r="E49" s="45"/>
      <c r="F49" s="45"/>
      <c r="G49" s="630"/>
      <c r="H49" s="641"/>
      <c r="I49" s="547"/>
      <c r="J49" s="149"/>
      <c r="K49" s="45"/>
      <c r="L49" s="45"/>
      <c r="M49" s="41"/>
      <c r="N49" s="41"/>
      <c r="P49" s="164"/>
      <c r="Q49" s="164"/>
      <c r="R49" s="164"/>
      <c r="S49" s="164"/>
      <c r="T49" s="164"/>
      <c r="U49" s="164"/>
      <c r="V49" s="164"/>
    </row>
    <row r="50" spans="2:22" ht="12.75" customHeight="1" x14ac:dyDescent="0.25">
      <c r="B50" s="41"/>
      <c r="C50" s="41"/>
      <c r="D50" s="45"/>
      <c r="E50" s="45"/>
      <c r="F50" s="45"/>
      <c r="G50" s="630"/>
      <c r="H50" s="641"/>
      <c r="I50" s="547"/>
      <c r="J50" s="149"/>
      <c r="K50" s="41"/>
      <c r="L50" s="41"/>
      <c r="M50" s="41"/>
      <c r="N50" s="41"/>
      <c r="P50" s="164"/>
      <c r="Q50" s="164"/>
      <c r="R50" s="164"/>
      <c r="S50" s="164"/>
      <c r="T50" s="164"/>
      <c r="U50" s="164"/>
      <c r="V50" s="164"/>
    </row>
    <row r="51" spans="2:22" ht="12.75" customHeight="1" x14ac:dyDescent="0.25">
      <c r="B51" s="41"/>
      <c r="C51" s="41"/>
      <c r="D51" s="45"/>
      <c r="E51" s="45"/>
      <c r="F51" s="45"/>
      <c r="G51" s="630"/>
      <c r="H51" s="641"/>
      <c r="I51" s="547"/>
      <c r="J51" s="149"/>
      <c r="K51" s="45"/>
      <c r="L51" s="45"/>
      <c r="M51" s="41"/>
      <c r="N51" s="41"/>
      <c r="P51" s="164"/>
      <c r="Q51" s="164"/>
      <c r="R51" s="164"/>
      <c r="S51" s="164"/>
      <c r="T51" s="164"/>
      <c r="U51" s="164"/>
      <c r="V51" s="164"/>
    </row>
    <row r="52" spans="2:22" ht="12.75" customHeight="1" x14ac:dyDescent="0.25">
      <c r="B52" s="41"/>
      <c r="C52" s="41"/>
      <c r="D52" s="45"/>
      <c r="E52" s="45"/>
      <c r="F52" s="45"/>
      <c r="G52" s="630"/>
      <c r="H52" s="641"/>
      <c r="I52" s="547"/>
      <c r="J52" s="149"/>
      <c r="K52" s="45"/>
      <c r="L52" s="45"/>
      <c r="M52" s="41"/>
      <c r="N52" s="41"/>
      <c r="P52" s="164"/>
      <c r="Q52" s="164"/>
      <c r="R52" s="164"/>
      <c r="S52" s="164"/>
      <c r="T52" s="164"/>
      <c r="U52" s="164"/>
      <c r="V52" s="164"/>
    </row>
    <row r="53" spans="2:22" ht="12.75" customHeight="1" x14ac:dyDescent="0.25">
      <c r="B53" s="41"/>
      <c r="C53" s="41"/>
      <c r="D53" s="45"/>
      <c r="E53" s="45"/>
      <c r="F53" s="45"/>
      <c r="G53" s="630"/>
      <c r="H53" s="641"/>
      <c r="I53" s="547"/>
      <c r="J53" s="149"/>
      <c r="K53" s="45"/>
      <c r="L53" s="45"/>
      <c r="M53" s="41"/>
      <c r="N53" s="41"/>
      <c r="P53" s="164"/>
      <c r="Q53" s="164"/>
      <c r="R53" s="164"/>
      <c r="S53" s="164"/>
      <c r="T53" s="164"/>
      <c r="U53" s="164"/>
      <c r="V53" s="164"/>
    </row>
    <row r="54" spans="2:22" ht="12.75" customHeight="1" x14ac:dyDescent="0.25">
      <c r="B54" s="41"/>
      <c r="C54" s="41"/>
      <c r="D54" s="45"/>
      <c r="E54" s="45"/>
      <c r="F54" s="45"/>
      <c r="G54" s="630"/>
      <c r="H54" s="641"/>
      <c r="I54" s="547"/>
      <c r="J54" s="149"/>
      <c r="K54" s="45"/>
      <c r="L54" s="45"/>
      <c r="M54" s="41"/>
      <c r="N54" s="41"/>
      <c r="P54" s="164"/>
      <c r="Q54" s="164"/>
      <c r="R54" s="164"/>
      <c r="S54" s="164"/>
      <c r="T54" s="164"/>
      <c r="U54" s="164"/>
      <c r="V54" s="164"/>
    </row>
    <row r="55" spans="2:22" ht="12.75" customHeight="1" x14ac:dyDescent="0.25">
      <c r="B55" s="41"/>
      <c r="C55" s="41"/>
      <c r="D55" s="45"/>
      <c r="E55" s="45"/>
      <c r="F55" s="45"/>
      <c r="G55" s="630"/>
      <c r="H55" s="641"/>
      <c r="I55" s="547"/>
      <c r="J55" s="149"/>
      <c r="K55" s="41"/>
      <c r="L55" s="41"/>
      <c r="M55" s="41"/>
      <c r="N55" s="41"/>
      <c r="P55" s="164"/>
      <c r="Q55" s="164"/>
      <c r="R55" s="164"/>
      <c r="S55" s="164"/>
      <c r="T55" s="164"/>
      <c r="U55" s="164"/>
      <c r="V55" s="164"/>
    </row>
    <row r="56" spans="2:22" ht="12.75" customHeight="1" x14ac:dyDescent="0.25">
      <c r="B56" s="41"/>
      <c r="C56" s="41"/>
      <c r="D56" s="45"/>
      <c r="E56" s="45"/>
      <c r="F56" s="45"/>
      <c r="G56" s="630"/>
      <c r="H56" s="641"/>
      <c r="I56" s="547"/>
      <c r="J56" s="149"/>
      <c r="K56" s="45"/>
      <c r="L56" s="45"/>
      <c r="M56" s="41"/>
      <c r="N56" s="41"/>
      <c r="P56" s="164"/>
      <c r="Q56" s="164"/>
      <c r="R56" s="164"/>
      <c r="S56" s="164"/>
      <c r="T56" s="164"/>
      <c r="U56" s="164"/>
      <c r="V56" s="164"/>
    </row>
    <row r="57" spans="2:22" ht="12.75" customHeight="1" x14ac:dyDescent="0.25">
      <c r="B57" s="41"/>
      <c r="C57" s="41"/>
      <c r="D57" s="45"/>
      <c r="E57" s="45"/>
      <c r="F57" s="45"/>
      <c r="G57" s="630"/>
      <c r="H57" s="641"/>
      <c r="I57" s="547"/>
      <c r="J57" s="149"/>
      <c r="K57" s="45"/>
      <c r="L57" s="45"/>
      <c r="M57" s="41"/>
      <c r="N57" s="41"/>
      <c r="P57" s="164"/>
      <c r="Q57" s="164"/>
      <c r="R57" s="164"/>
      <c r="S57" s="164"/>
      <c r="T57" s="164"/>
      <c r="U57" s="164"/>
      <c r="V57" s="164"/>
    </row>
    <row r="58" spans="2:22" ht="12.75" customHeight="1" x14ac:dyDescent="0.25">
      <c r="B58" s="41"/>
      <c r="C58" s="41"/>
      <c r="D58" s="45"/>
      <c r="E58" s="45"/>
      <c r="F58" s="45"/>
      <c r="G58" s="630"/>
      <c r="H58" s="641"/>
      <c r="I58" s="547"/>
      <c r="J58" s="149"/>
      <c r="K58" s="45"/>
      <c r="L58" s="45"/>
      <c r="M58" s="41"/>
      <c r="N58" s="41"/>
      <c r="P58" s="164"/>
      <c r="Q58" s="164"/>
      <c r="R58" s="164"/>
      <c r="S58" s="164"/>
      <c r="T58" s="164"/>
      <c r="U58" s="164"/>
      <c r="V58" s="164"/>
    </row>
    <row r="59" spans="2:22" ht="12.75" customHeight="1" x14ac:dyDescent="0.25">
      <c r="B59" s="41"/>
      <c r="C59" s="41"/>
      <c r="D59" s="45"/>
      <c r="E59" s="45"/>
      <c r="F59" s="45"/>
      <c r="G59" s="630"/>
      <c r="H59" s="641"/>
      <c r="I59" s="547"/>
      <c r="J59" s="149"/>
      <c r="K59" s="45"/>
      <c r="L59" s="45"/>
      <c r="M59" s="41"/>
      <c r="N59" s="41"/>
      <c r="P59" s="164"/>
      <c r="Q59" s="164"/>
      <c r="R59" s="164"/>
      <c r="S59" s="164"/>
      <c r="T59" s="164"/>
      <c r="U59" s="164"/>
      <c r="V59" s="164"/>
    </row>
    <row r="60" spans="2:22" ht="12.75" customHeight="1" x14ac:dyDescent="0.25">
      <c r="B60" s="41"/>
      <c r="C60" s="41"/>
      <c r="D60" s="45"/>
      <c r="E60" s="45"/>
      <c r="F60" s="45"/>
      <c r="G60" s="630"/>
      <c r="H60" s="641"/>
      <c r="I60" s="547"/>
      <c r="J60" s="149"/>
      <c r="K60" s="41"/>
      <c r="L60" s="41"/>
      <c r="M60" s="41"/>
      <c r="N60" s="41"/>
      <c r="P60" s="164"/>
      <c r="Q60" s="164"/>
      <c r="R60" s="164"/>
      <c r="S60" s="164"/>
      <c r="T60" s="164"/>
      <c r="U60" s="164"/>
      <c r="V60" s="164"/>
    </row>
    <row r="61" spans="2:22" ht="12.75" customHeight="1" x14ac:dyDescent="0.25">
      <c r="B61" s="41"/>
      <c r="C61" s="41"/>
      <c r="D61" s="45"/>
      <c r="E61" s="45"/>
      <c r="F61" s="45"/>
      <c r="G61" s="630"/>
      <c r="H61" s="641"/>
      <c r="I61" s="547"/>
      <c r="J61" s="149"/>
      <c r="K61" s="45"/>
      <c r="L61" s="45"/>
      <c r="M61" s="41"/>
      <c r="N61" s="41"/>
      <c r="P61" s="164"/>
      <c r="Q61" s="164"/>
      <c r="R61" s="164"/>
      <c r="S61" s="164"/>
      <c r="T61" s="164"/>
      <c r="U61" s="164"/>
      <c r="V61" s="164"/>
    </row>
    <row r="62" spans="2:22" ht="12.75" customHeight="1" x14ac:dyDescent="0.25">
      <c r="B62" s="41"/>
      <c r="C62" s="41"/>
      <c r="D62" s="45"/>
      <c r="E62" s="45"/>
      <c r="F62" s="45"/>
      <c r="G62" s="630"/>
      <c r="H62" s="641"/>
      <c r="I62" s="547"/>
      <c r="J62" s="149"/>
      <c r="K62" s="45"/>
      <c r="L62" s="45"/>
      <c r="M62" s="41"/>
      <c r="N62" s="41"/>
      <c r="P62" s="164"/>
      <c r="Q62" s="164"/>
      <c r="R62" s="164"/>
      <c r="S62" s="164"/>
      <c r="T62" s="164"/>
      <c r="U62" s="164"/>
      <c r="V62" s="164"/>
    </row>
    <row r="63" spans="2:22" ht="12.75" customHeight="1" x14ac:dyDescent="0.25">
      <c r="B63" s="41"/>
      <c r="C63" s="41"/>
      <c r="D63" s="45"/>
      <c r="E63" s="45"/>
      <c r="F63" s="45"/>
      <c r="G63" s="630"/>
      <c r="H63" s="641"/>
      <c r="I63" s="547"/>
      <c r="J63" s="149"/>
      <c r="K63" s="45"/>
      <c r="L63" s="45"/>
      <c r="M63" s="41"/>
      <c r="N63" s="41"/>
      <c r="P63" s="164"/>
      <c r="Q63" s="164"/>
      <c r="R63" s="164"/>
      <c r="S63" s="164"/>
      <c r="T63" s="164"/>
      <c r="U63" s="164"/>
      <c r="V63" s="164"/>
    </row>
    <row r="64" spans="2:22" ht="12.75" customHeight="1" x14ac:dyDescent="0.25">
      <c r="B64" s="41"/>
      <c r="C64" s="41"/>
      <c r="D64" s="45"/>
      <c r="E64" s="45"/>
      <c r="F64" s="45"/>
      <c r="G64" s="630"/>
      <c r="H64" s="641"/>
      <c r="I64" s="547"/>
      <c r="J64" s="149"/>
      <c r="K64" s="45"/>
      <c r="L64" s="45"/>
      <c r="M64" s="41"/>
      <c r="N64" s="41"/>
      <c r="P64" s="164"/>
      <c r="Q64" s="164"/>
      <c r="R64" s="164"/>
      <c r="S64" s="164"/>
      <c r="T64" s="164"/>
      <c r="U64" s="164"/>
      <c r="V64" s="164"/>
    </row>
    <row r="65" spans="2:22" ht="12.75" customHeight="1" x14ac:dyDescent="0.25">
      <c r="B65" s="41"/>
      <c r="C65" s="41"/>
      <c r="D65" s="45"/>
      <c r="E65" s="45"/>
      <c r="F65" s="45"/>
      <c r="G65" s="630"/>
      <c r="H65" s="641"/>
      <c r="I65" s="547"/>
      <c r="J65" s="149"/>
      <c r="K65" s="41"/>
      <c r="L65" s="41"/>
      <c r="M65" s="41"/>
      <c r="N65" s="41"/>
      <c r="P65" s="164"/>
      <c r="Q65" s="164"/>
      <c r="R65" s="164"/>
      <c r="S65" s="164"/>
      <c r="T65" s="164"/>
      <c r="U65" s="164"/>
      <c r="V65" s="164"/>
    </row>
    <row r="66" spans="2:22" ht="12.75" customHeight="1" x14ac:dyDescent="0.25">
      <c r="B66" s="41"/>
      <c r="C66" s="41"/>
      <c r="D66" s="45"/>
      <c r="E66" s="45"/>
      <c r="F66" s="45"/>
      <c r="G66" s="630"/>
      <c r="H66" s="641"/>
      <c r="I66" s="547"/>
      <c r="J66" s="149"/>
      <c r="K66" s="45"/>
      <c r="L66" s="45"/>
      <c r="M66" s="41"/>
      <c r="N66" s="41"/>
      <c r="P66" s="164"/>
      <c r="Q66" s="164"/>
      <c r="R66" s="164"/>
      <c r="S66" s="164"/>
      <c r="T66" s="164"/>
      <c r="U66" s="164"/>
      <c r="V66" s="164"/>
    </row>
    <row r="67" spans="2:22" ht="12.75" customHeight="1" x14ac:dyDescent="0.25">
      <c r="B67" s="41"/>
      <c r="C67" s="41"/>
      <c r="D67" s="45"/>
      <c r="E67" s="45"/>
      <c r="F67" s="45"/>
      <c r="G67" s="630"/>
      <c r="H67" s="641"/>
      <c r="I67" s="547"/>
      <c r="J67" s="149"/>
      <c r="K67" s="45"/>
      <c r="L67" s="45"/>
      <c r="M67" s="41"/>
      <c r="N67" s="41"/>
      <c r="P67" s="164"/>
      <c r="Q67" s="164"/>
      <c r="R67" s="164"/>
      <c r="S67" s="164"/>
      <c r="T67" s="164"/>
      <c r="U67" s="164"/>
      <c r="V67" s="164"/>
    </row>
    <row r="68" spans="2:22" ht="12.75" customHeight="1" x14ac:dyDescent="0.25">
      <c r="B68" s="41"/>
      <c r="C68" s="41"/>
      <c r="D68" s="45"/>
      <c r="E68" s="45"/>
      <c r="F68" s="45"/>
      <c r="G68" s="630"/>
      <c r="H68" s="641"/>
      <c r="I68" s="547"/>
      <c r="J68" s="149"/>
      <c r="K68" s="45"/>
      <c r="L68" s="45"/>
      <c r="M68" s="41"/>
      <c r="N68" s="41"/>
    </row>
    <row r="69" spans="2:22" ht="12.75" customHeight="1" x14ac:dyDescent="0.25">
      <c r="B69" s="41"/>
      <c r="C69" s="41"/>
      <c r="D69" s="45"/>
      <c r="E69" s="45"/>
      <c r="F69" s="45"/>
      <c r="G69" s="630"/>
      <c r="H69" s="641"/>
      <c r="I69" s="547"/>
      <c r="J69" s="149"/>
      <c r="K69" s="45"/>
      <c r="L69" s="45"/>
      <c r="M69" s="41"/>
      <c r="N69" s="41"/>
      <c r="P69" s="164"/>
      <c r="Q69" s="164"/>
      <c r="R69" s="164"/>
      <c r="S69" s="164"/>
      <c r="T69" s="164"/>
      <c r="U69" s="164"/>
      <c r="V69" s="164"/>
    </row>
    <row r="70" spans="2:22" ht="12.75" customHeight="1" x14ac:dyDescent="0.25">
      <c r="B70" s="41"/>
      <c r="C70" s="41"/>
      <c r="D70" s="45"/>
      <c r="E70" s="45"/>
      <c r="F70" s="619" t="s">
        <v>457</v>
      </c>
      <c r="G70" s="619"/>
      <c r="H70" s="619"/>
      <c r="I70" s="619"/>
      <c r="J70" s="407" t="str">
        <f>IF(SUM(J40:J69),SUM(J40:J69),"")</f>
        <v/>
      </c>
      <c r="K70" s="45"/>
      <c r="L70" s="45"/>
      <c r="M70" s="41"/>
      <c r="N70" s="41"/>
    </row>
    <row r="71" spans="2:22" ht="6" customHeight="1" x14ac:dyDescent="0.25">
      <c r="B71" s="41"/>
      <c r="C71" s="41"/>
      <c r="D71" s="45"/>
      <c r="E71" s="45"/>
      <c r="F71" s="41"/>
      <c r="G71" s="41"/>
      <c r="H71" s="41"/>
      <c r="I71" s="41"/>
      <c r="J71" s="41"/>
      <c r="K71" s="41"/>
      <c r="L71" s="41"/>
      <c r="M71" s="41"/>
      <c r="N71" s="41"/>
    </row>
    <row r="72" spans="2:22" ht="12.75" customHeight="1" x14ac:dyDescent="0.25">
      <c r="G72" s="155"/>
    </row>
    <row r="75" spans="2:22" ht="12.75" customHeight="1" x14ac:dyDescent="0.25">
      <c r="G75" s="1"/>
    </row>
    <row r="83" spans="6:6" ht="12.75" customHeight="1" x14ac:dyDescent="0.25">
      <c r="F83" s="150"/>
    </row>
    <row r="84" spans="6:6" ht="12.75" customHeight="1" x14ac:dyDescent="0.25">
      <c r="F84" s="5"/>
    </row>
    <row r="85" spans="6:6" ht="12.75" customHeight="1" x14ac:dyDescent="0.25">
      <c r="F85" s="5"/>
    </row>
  </sheetData>
  <sheetProtection sheet="1" selectLockedCells="1"/>
  <mergeCells count="41">
    <mergeCell ref="G51:H51"/>
    <mergeCell ref="G52:H52"/>
    <mergeCell ref="G53:H53"/>
    <mergeCell ref="G54:H54"/>
    <mergeCell ref="G46:H46"/>
    <mergeCell ref="G47:H47"/>
    <mergeCell ref="G48:H48"/>
    <mergeCell ref="C37:G37"/>
    <mergeCell ref="G50:H50"/>
    <mergeCell ref="G43:H43"/>
    <mergeCell ref="G44:H44"/>
    <mergeCell ref="E38:G38"/>
    <mergeCell ref="G39:H39"/>
    <mergeCell ref="G45:H45"/>
    <mergeCell ref="G68:H68"/>
    <mergeCell ref="G69:H69"/>
    <mergeCell ref="F70:I70"/>
    <mergeCell ref="G60:H60"/>
    <mergeCell ref="G61:H61"/>
    <mergeCell ref="G62:H62"/>
    <mergeCell ref="G63:H63"/>
    <mergeCell ref="G64:H64"/>
    <mergeCell ref="G65:H65"/>
    <mergeCell ref="G66:H66"/>
    <mergeCell ref="G67:H67"/>
    <mergeCell ref="G59:H59"/>
    <mergeCell ref="P3:U4"/>
    <mergeCell ref="G55:H55"/>
    <mergeCell ref="G56:H56"/>
    <mergeCell ref="G57:H57"/>
    <mergeCell ref="G58:H58"/>
    <mergeCell ref="S5:U5"/>
    <mergeCell ref="S7:U7"/>
    <mergeCell ref="S8:U8"/>
    <mergeCell ref="C3:G3"/>
    <mergeCell ref="E4:G4"/>
    <mergeCell ref="F36:H36"/>
    <mergeCell ref="G49:H49"/>
    <mergeCell ref="G40:H40"/>
    <mergeCell ref="G41:H41"/>
    <mergeCell ref="G42:H42"/>
  </mergeCells>
  <conditionalFormatting sqref="P36:V67">
    <cfRule type="expression" dxfId="12" priority="56">
      <formula>IF($P$36&lt;&gt;"",-1,0)</formula>
    </cfRule>
  </conditionalFormatting>
  <conditionalFormatting sqref="P69:V69">
    <cfRule type="expression" dxfId="11" priority="57">
      <formula>IF(#REF!&lt;&gt;"",-1,0)</formula>
    </cfRule>
    <cfRule type="expression" dxfId="10" priority="58">
      <formula>IF(#REF!&lt;&gt;"",-1,0)</formula>
    </cfRule>
    <cfRule type="expression" dxfId="9" priority="59">
      <formula>IF($P$36&lt;&gt;"",-1,0)</formula>
    </cfRule>
  </conditionalFormatting>
  <conditionalFormatting sqref="P10:V34">
    <cfRule type="expression" dxfId="8" priority="60">
      <formula>IF(#REF!&lt;&gt;"",-1,0)</formula>
    </cfRule>
    <cfRule type="expression" dxfId="7" priority="61">
      <formula>IF($P$36&lt;&gt;"",-1,0)</formula>
    </cfRule>
  </conditionalFormatting>
  <conditionalFormatting sqref="G40:H69">
    <cfRule type="expression" dxfId="6" priority="1">
      <formula>IF(OR($G40="Miscellaneous",$G40="Other"),-1,0)</formula>
    </cfRule>
  </conditionalFormatting>
  <pageMargins left="0.5" right="0.5" top="1" bottom="0.5" header="0.5" footer="0.5"/>
  <pageSetup scale="91" orientation="portrait" horizontalDpi="300" verticalDpi="300" r:id="rId1"/>
  <headerFooter alignWithMargins="0">
    <oddHeader xml:space="preserve">&amp;LTD-1 
Revised 07-02-19
CSW
&amp;CNorth Carolina Public Schools
Annual Pupil Transportation Report
&amp;R2018-2019
Pg.3 (Continued)
</oddHeader>
  </headerFooter>
  <rowBreaks count="1" manualBreakCount="1">
    <brk id="36" min="1"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B2:N265"/>
  <sheetViews>
    <sheetView showGridLines="0" tabSelected="1" topLeftCell="A79" zoomScaleNormal="100" workbookViewId="0">
      <selection activeCell="F101" sqref="F101:G101"/>
    </sheetView>
  </sheetViews>
  <sheetFormatPr defaultColWidth="9.109375" defaultRowHeight="12.75" customHeight="1" x14ac:dyDescent="0.25"/>
  <cols>
    <col min="1" max="1" width="2.6640625" style="2" customWidth="1"/>
    <col min="2" max="4" width="2.6640625" style="7" customWidth="1"/>
    <col min="5" max="5" width="56.6640625" style="2" customWidth="1"/>
    <col min="6" max="6" width="26.6640625" style="2" customWidth="1"/>
    <col min="7" max="7" width="5.6640625" style="2" customWidth="1"/>
    <col min="8" max="8" width="0.88671875" style="2" customWidth="1"/>
    <col min="9" max="9" width="10.6640625" style="213" customWidth="1"/>
    <col min="10" max="10" width="2.6640625" style="2" customWidth="1"/>
    <col min="11" max="11" width="2.6640625" style="206" customWidth="1"/>
    <col min="12" max="12" width="50.6640625" style="220" customWidth="1"/>
    <col min="13" max="13" width="3.5546875" style="206" customWidth="1"/>
    <col min="14" max="14" width="14.6640625" style="173" hidden="1" customWidth="1"/>
    <col min="15" max="15" width="9.109375" style="2" customWidth="1"/>
    <col min="16" max="16384" width="9.109375" style="2"/>
  </cols>
  <sheetData>
    <row r="2" spans="2:14" ht="6" customHeight="1" x14ac:dyDescent="0.25">
      <c r="B2" s="66"/>
      <c r="C2" s="66"/>
      <c r="D2" s="66"/>
      <c r="E2" s="41"/>
      <c r="F2" s="41"/>
      <c r="G2" s="41"/>
      <c r="H2" s="41"/>
      <c r="I2" s="214"/>
      <c r="J2" s="41"/>
      <c r="N2" s="219"/>
    </row>
    <row r="3" spans="2:14" ht="12.75" customHeight="1" x14ac:dyDescent="0.25">
      <c r="B3" s="66"/>
      <c r="C3" s="649" t="s">
        <v>493</v>
      </c>
      <c r="D3" s="649"/>
      <c r="E3" s="649"/>
      <c r="F3" s="654" t="s">
        <v>500</v>
      </c>
      <c r="G3" s="654"/>
      <c r="H3" s="85"/>
      <c r="I3" s="215"/>
      <c r="J3" s="41"/>
      <c r="N3" s="218" t="s">
        <v>447</v>
      </c>
    </row>
    <row r="4" spans="2:14" ht="6" customHeight="1" x14ac:dyDescent="0.25">
      <c r="B4" s="44"/>
      <c r="C4" s="649"/>
      <c r="D4" s="649"/>
      <c r="E4" s="649"/>
      <c r="F4" s="654"/>
      <c r="G4" s="654"/>
      <c r="H4" s="44"/>
      <c r="I4" s="216"/>
      <c r="J4" s="41"/>
      <c r="N4" s="219"/>
    </row>
    <row r="5" spans="2:14" ht="12.75" customHeight="1" x14ac:dyDescent="0.25">
      <c r="B5" s="557"/>
      <c r="C5" s="558" t="s">
        <v>45</v>
      </c>
      <c r="D5" s="650" t="s">
        <v>501</v>
      </c>
      <c r="E5" s="650"/>
      <c r="F5" s="647"/>
      <c r="G5" s="647"/>
      <c r="H5" s="555"/>
      <c r="I5" s="556"/>
      <c r="J5" s="555"/>
      <c r="N5" s="219"/>
    </row>
    <row r="6" spans="2:14" ht="12.75" customHeight="1" x14ac:dyDescent="0.25">
      <c r="B6" s="557"/>
      <c r="C6" s="558"/>
      <c r="D6" s="651" t="s">
        <v>502</v>
      </c>
      <c r="E6" s="651"/>
      <c r="F6" s="646" t="s">
        <v>494</v>
      </c>
      <c r="G6" s="646"/>
      <c r="H6" s="555"/>
      <c r="I6" s="556"/>
      <c r="J6" s="555"/>
      <c r="N6" s="392" t="b">
        <v>0</v>
      </c>
    </row>
    <row r="7" spans="2:14" ht="6" customHeight="1" x14ac:dyDescent="0.25">
      <c r="B7" s="557"/>
      <c r="C7" s="558"/>
      <c r="D7" s="558"/>
      <c r="E7" s="560"/>
      <c r="F7" s="578"/>
      <c r="G7" s="578"/>
      <c r="H7" s="555"/>
      <c r="I7" s="556"/>
      <c r="J7" s="555"/>
      <c r="N7" s="392"/>
    </row>
    <row r="8" spans="2:14" ht="12.75" customHeight="1" x14ac:dyDescent="0.25">
      <c r="B8" s="557"/>
      <c r="C8" s="558"/>
      <c r="D8" s="558"/>
      <c r="E8" s="560"/>
      <c r="F8" s="646" t="s">
        <v>16</v>
      </c>
      <c r="G8" s="646"/>
      <c r="H8" s="555"/>
      <c r="I8" s="556"/>
      <c r="J8" s="555"/>
      <c r="N8" s="392" t="b">
        <v>0</v>
      </c>
    </row>
    <row r="9" spans="2:14" ht="6" customHeight="1" x14ac:dyDescent="0.25">
      <c r="B9" s="562"/>
      <c r="C9" s="562"/>
      <c r="D9" s="562"/>
      <c r="E9" s="555"/>
      <c r="F9" s="579"/>
      <c r="G9" s="555"/>
      <c r="H9" s="555"/>
      <c r="I9" s="556"/>
      <c r="J9" s="555"/>
      <c r="N9" s="392"/>
    </row>
    <row r="10" spans="2:14" ht="12.75" customHeight="1" x14ac:dyDescent="0.25">
      <c r="B10" s="557"/>
      <c r="C10" s="563"/>
      <c r="D10" s="563"/>
      <c r="E10" s="563"/>
      <c r="F10" s="646" t="s">
        <v>17</v>
      </c>
      <c r="G10" s="646"/>
      <c r="H10" s="555"/>
      <c r="I10" s="556"/>
      <c r="J10" s="555"/>
      <c r="N10" s="392" t="b">
        <v>0</v>
      </c>
    </row>
    <row r="11" spans="2:14" ht="6" customHeight="1" x14ac:dyDescent="0.25">
      <c r="B11" s="562"/>
      <c r="C11" s="562"/>
      <c r="D11" s="562"/>
      <c r="E11" s="555"/>
      <c r="F11" s="579"/>
      <c r="G11" s="555"/>
      <c r="H11" s="555"/>
      <c r="I11" s="556"/>
      <c r="J11" s="555"/>
      <c r="N11" s="392"/>
    </row>
    <row r="12" spans="2:14" ht="12.75" customHeight="1" x14ac:dyDescent="0.25">
      <c r="B12" s="557"/>
      <c r="C12" s="563"/>
      <c r="D12" s="563"/>
      <c r="E12" s="563"/>
      <c r="F12" s="646" t="s">
        <v>18</v>
      </c>
      <c r="G12" s="646"/>
      <c r="H12" s="555"/>
      <c r="I12" s="556"/>
      <c r="J12" s="555"/>
      <c r="N12" s="392" t="b">
        <v>0</v>
      </c>
    </row>
    <row r="13" spans="2:14" ht="6" customHeight="1" x14ac:dyDescent="0.25">
      <c r="B13" s="562"/>
      <c r="C13" s="562"/>
      <c r="D13" s="562"/>
      <c r="E13" s="555"/>
      <c r="F13" s="579"/>
      <c r="G13" s="555"/>
      <c r="H13" s="555"/>
      <c r="I13" s="556"/>
      <c r="J13" s="555"/>
      <c r="N13" s="392"/>
    </row>
    <row r="14" spans="2:14" ht="12.75" customHeight="1" x14ac:dyDescent="0.25">
      <c r="B14" s="557"/>
      <c r="C14" s="563"/>
      <c r="D14" s="563"/>
      <c r="E14" s="563"/>
      <c r="F14" s="646" t="s">
        <v>495</v>
      </c>
      <c r="G14" s="646"/>
      <c r="H14" s="555"/>
      <c r="I14" s="556"/>
      <c r="J14" s="555"/>
      <c r="N14" s="392" t="b">
        <v>0</v>
      </c>
    </row>
    <row r="15" spans="2:14" ht="6" customHeight="1" x14ac:dyDescent="0.25">
      <c r="B15" s="562"/>
      <c r="C15" s="562"/>
      <c r="D15" s="562"/>
      <c r="E15" s="555"/>
      <c r="F15" s="555"/>
      <c r="G15" s="555"/>
      <c r="H15" s="555"/>
      <c r="I15" s="556"/>
      <c r="J15" s="555"/>
      <c r="N15" s="392"/>
    </row>
    <row r="16" spans="2:14" ht="13.5" customHeight="1" x14ac:dyDescent="0.25">
      <c r="B16" s="557"/>
      <c r="C16" s="563"/>
      <c r="D16" s="563"/>
      <c r="E16" s="559" t="s">
        <v>496</v>
      </c>
      <c r="F16" s="648"/>
      <c r="G16" s="648"/>
      <c r="H16" s="555"/>
      <c r="I16" s="556"/>
      <c r="J16" s="555"/>
      <c r="N16" s="392" t="str">
        <f>IF(F16&lt;&gt;"","TRUE","FALSE")</f>
        <v>FALSE</v>
      </c>
    </row>
    <row r="17" spans="2:14" ht="6" customHeight="1" x14ac:dyDescent="0.25">
      <c r="B17" s="562"/>
      <c r="C17" s="562"/>
      <c r="D17" s="562"/>
      <c r="E17" s="555"/>
      <c r="F17" s="555"/>
      <c r="G17" s="555"/>
      <c r="H17" s="555"/>
      <c r="I17" s="556"/>
      <c r="J17" s="555"/>
      <c r="N17" s="392"/>
    </row>
    <row r="18" spans="2:14" ht="12.75" customHeight="1" x14ac:dyDescent="0.25">
      <c r="B18" s="46"/>
      <c r="C18" s="69" t="s">
        <v>46</v>
      </c>
      <c r="D18" s="69" t="s">
        <v>408</v>
      </c>
      <c r="E18" s="590" t="s">
        <v>497</v>
      </c>
      <c r="F18" s="590"/>
      <c r="G18" s="211" t="s">
        <v>423</v>
      </c>
      <c r="H18" s="69"/>
      <c r="I18" s="216"/>
      <c r="J18" s="41"/>
      <c r="L18" s="220" t="str">
        <f>IF(AND(N18,N20),"Error Line B - Yes &amp; No both checked","")</f>
        <v/>
      </c>
      <c r="N18" s="392" t="b">
        <v>0</v>
      </c>
    </row>
    <row r="19" spans="2:14" ht="6" customHeight="1" x14ac:dyDescent="0.25">
      <c r="B19" s="46"/>
      <c r="C19" s="66"/>
      <c r="D19" s="66"/>
      <c r="E19" s="644" t="s">
        <v>498</v>
      </c>
      <c r="F19" s="41"/>
      <c r="G19" s="41"/>
      <c r="H19" s="41"/>
      <c r="I19" s="216"/>
      <c r="J19" s="41"/>
      <c r="N19" s="392"/>
    </row>
    <row r="20" spans="2:14" ht="12.75" customHeight="1" x14ac:dyDescent="0.25">
      <c r="B20" s="46"/>
      <c r="C20" s="69"/>
      <c r="D20" s="69"/>
      <c r="E20" s="644"/>
      <c r="F20" s="212"/>
      <c r="G20" s="211" t="s">
        <v>424</v>
      </c>
      <c r="H20" s="69"/>
      <c r="I20" s="216"/>
      <c r="J20" s="41"/>
      <c r="N20" s="392" t="b">
        <v>0</v>
      </c>
    </row>
    <row r="21" spans="2:14" ht="6" customHeight="1" x14ac:dyDescent="0.25">
      <c r="B21" s="46"/>
      <c r="C21" s="69"/>
      <c r="D21" s="69"/>
      <c r="E21" s="69"/>
      <c r="F21" s="69"/>
      <c r="G21" s="69"/>
      <c r="H21" s="69"/>
      <c r="I21" s="216"/>
      <c r="J21" s="41"/>
      <c r="N21" s="392"/>
    </row>
    <row r="22" spans="2:14" ht="12.75" customHeight="1" x14ac:dyDescent="0.25">
      <c r="B22" s="69"/>
      <c r="C22" s="69"/>
      <c r="D22" s="69" t="s">
        <v>409</v>
      </c>
      <c r="E22" s="590" t="s">
        <v>615</v>
      </c>
      <c r="F22" s="590"/>
      <c r="G22" s="211" t="s">
        <v>423</v>
      </c>
      <c r="H22" s="69"/>
      <c r="I22" s="216"/>
      <c r="J22" s="41"/>
      <c r="L22" s="220" t="str">
        <f>IF(AND(N22,N24),"Error Line Ba - Yes &amp; No both checked","")</f>
        <v/>
      </c>
      <c r="N22" s="392" t="b">
        <v>0</v>
      </c>
    </row>
    <row r="23" spans="2:14" ht="6" customHeight="1" x14ac:dyDescent="0.25">
      <c r="B23" s="69"/>
      <c r="C23" s="69"/>
      <c r="D23" s="69"/>
      <c r="E23" s="69"/>
      <c r="F23" s="69"/>
      <c r="G23" s="69"/>
      <c r="H23" s="69"/>
      <c r="I23" s="216"/>
      <c r="J23" s="41"/>
      <c r="N23" s="392"/>
    </row>
    <row r="24" spans="2:14" ht="12.75" customHeight="1" x14ac:dyDescent="0.25">
      <c r="B24" s="69"/>
      <c r="C24" s="69"/>
      <c r="D24" s="69"/>
      <c r="E24" s="47"/>
      <c r="F24" s="47"/>
      <c r="G24" s="211" t="s">
        <v>424</v>
      </c>
      <c r="H24" s="69"/>
      <c r="I24" s="413"/>
      <c r="J24" s="41"/>
      <c r="L24" s="220" t="str">
        <f>IF(N20,IF(OR(N22,N24),"Error Line b - Answered, but line B is NO.",""),"")</f>
        <v/>
      </c>
      <c r="N24" s="392" t="b">
        <v>0</v>
      </c>
    </row>
    <row r="25" spans="2:14" ht="6" customHeight="1" x14ac:dyDescent="0.25">
      <c r="B25" s="550"/>
      <c r="C25" s="550"/>
      <c r="D25" s="550"/>
      <c r="E25" s="41"/>
      <c r="F25" s="41"/>
      <c r="G25" s="41"/>
      <c r="H25" s="41"/>
      <c r="I25" s="216"/>
      <c r="J25" s="41"/>
      <c r="N25" s="392"/>
    </row>
    <row r="26" spans="2:14" ht="12.75" customHeight="1" x14ac:dyDescent="0.25">
      <c r="B26" s="557"/>
      <c r="C26" s="558" t="s">
        <v>47</v>
      </c>
      <c r="D26" s="651" t="s">
        <v>499</v>
      </c>
      <c r="E26" s="651"/>
      <c r="F26" s="647" t="s">
        <v>500</v>
      </c>
      <c r="G26" s="647"/>
      <c r="H26" s="555"/>
      <c r="I26" s="556"/>
      <c r="J26" s="555"/>
      <c r="N26" s="392"/>
    </row>
    <row r="27" spans="2:14" ht="6" customHeight="1" x14ac:dyDescent="0.25">
      <c r="B27" s="557"/>
      <c r="C27" s="558"/>
      <c r="D27" s="558"/>
      <c r="E27" s="560"/>
      <c r="F27" s="561"/>
      <c r="G27" s="561"/>
      <c r="H27" s="555"/>
      <c r="I27" s="556"/>
      <c r="J27" s="555"/>
      <c r="N27" s="392"/>
    </row>
    <row r="28" spans="2:14" ht="12.75" customHeight="1" x14ac:dyDescent="0.25">
      <c r="B28" s="557"/>
      <c r="C28" s="558"/>
      <c r="D28" s="558"/>
      <c r="E28" s="560"/>
      <c r="F28" s="646" t="s">
        <v>494</v>
      </c>
      <c r="G28" s="646"/>
      <c r="H28" s="555"/>
      <c r="I28" s="556"/>
      <c r="J28" s="555"/>
      <c r="N28" s="392" t="b">
        <v>0</v>
      </c>
    </row>
    <row r="29" spans="2:14" ht="6" customHeight="1" x14ac:dyDescent="0.25">
      <c r="B29" s="562"/>
      <c r="C29" s="562"/>
      <c r="D29" s="562"/>
      <c r="E29" s="555"/>
      <c r="F29" s="555"/>
      <c r="G29" s="555"/>
      <c r="H29" s="555"/>
      <c r="I29" s="556"/>
      <c r="J29" s="555"/>
      <c r="N29" s="392"/>
    </row>
    <row r="30" spans="2:14" ht="12.75" customHeight="1" x14ac:dyDescent="0.25">
      <c r="B30" s="557"/>
      <c r="C30" s="563"/>
      <c r="D30" s="563"/>
      <c r="E30" s="563"/>
      <c r="F30" s="646" t="s">
        <v>16</v>
      </c>
      <c r="G30" s="646"/>
      <c r="H30" s="555"/>
      <c r="I30" s="556"/>
      <c r="J30" s="555"/>
      <c r="N30" s="392" t="b">
        <v>0</v>
      </c>
    </row>
    <row r="31" spans="2:14" ht="6" customHeight="1" x14ac:dyDescent="0.25">
      <c r="B31" s="562"/>
      <c r="C31" s="562"/>
      <c r="D31" s="562"/>
      <c r="E31" s="555"/>
      <c r="F31" s="555"/>
      <c r="G31" s="555"/>
      <c r="H31" s="555"/>
      <c r="I31" s="556"/>
      <c r="J31" s="555"/>
      <c r="N31" s="392"/>
    </row>
    <row r="32" spans="2:14" ht="12.75" customHeight="1" x14ac:dyDescent="0.25">
      <c r="B32" s="557"/>
      <c r="C32" s="563"/>
      <c r="D32" s="563"/>
      <c r="E32" s="563"/>
      <c r="F32" s="646" t="s">
        <v>17</v>
      </c>
      <c r="G32" s="646"/>
      <c r="H32" s="555"/>
      <c r="I32" s="556"/>
      <c r="J32" s="555"/>
      <c r="N32" s="392" t="b">
        <v>0</v>
      </c>
    </row>
    <row r="33" spans="2:14" ht="6" customHeight="1" x14ac:dyDescent="0.25">
      <c r="B33" s="562"/>
      <c r="C33" s="562"/>
      <c r="D33" s="562"/>
      <c r="E33" s="555"/>
      <c r="F33" s="555"/>
      <c r="G33" s="555"/>
      <c r="H33" s="555"/>
      <c r="I33" s="556"/>
      <c r="J33" s="555"/>
      <c r="N33" s="392"/>
    </row>
    <row r="34" spans="2:14" ht="12.75" customHeight="1" x14ac:dyDescent="0.25">
      <c r="B34" s="557"/>
      <c r="C34" s="563"/>
      <c r="D34" s="563"/>
      <c r="E34" s="563"/>
      <c r="F34" s="646" t="s">
        <v>18</v>
      </c>
      <c r="G34" s="646"/>
      <c r="H34" s="555"/>
      <c r="I34" s="556"/>
      <c r="J34" s="555"/>
      <c r="N34" s="392" t="b">
        <v>0</v>
      </c>
    </row>
    <row r="35" spans="2:14" ht="6" customHeight="1" x14ac:dyDescent="0.25">
      <c r="B35" s="562"/>
      <c r="C35" s="562"/>
      <c r="D35" s="562"/>
      <c r="E35" s="555"/>
      <c r="F35" s="555"/>
      <c r="G35" s="555"/>
      <c r="H35" s="555"/>
      <c r="I35" s="556"/>
      <c r="J35" s="555"/>
      <c r="N35" s="392"/>
    </row>
    <row r="36" spans="2:14" ht="13.5" customHeight="1" x14ac:dyDescent="0.25">
      <c r="B36" s="557"/>
      <c r="C36" s="563"/>
      <c r="D36" s="563"/>
      <c r="E36" s="563"/>
      <c r="F36" s="646" t="s">
        <v>495</v>
      </c>
      <c r="G36" s="646"/>
      <c r="H36" s="555"/>
      <c r="I36" s="556"/>
      <c r="J36" s="555"/>
      <c r="N36" s="392" t="b">
        <v>0</v>
      </c>
    </row>
    <row r="37" spans="2:14" ht="6" customHeight="1" x14ac:dyDescent="0.25">
      <c r="B37" s="562"/>
      <c r="C37" s="562"/>
      <c r="D37" s="562"/>
      <c r="E37" s="555"/>
      <c r="F37" s="555"/>
      <c r="G37" s="555"/>
      <c r="H37" s="555"/>
      <c r="I37" s="556"/>
      <c r="J37" s="555"/>
      <c r="N37" s="392"/>
    </row>
    <row r="38" spans="2:14" ht="12.75" customHeight="1" x14ac:dyDescent="0.25">
      <c r="B38" s="557"/>
      <c r="C38" s="563"/>
      <c r="D38" s="563"/>
      <c r="E38" s="559" t="s">
        <v>496</v>
      </c>
      <c r="F38" s="648"/>
      <c r="G38" s="648"/>
      <c r="H38" s="555"/>
      <c r="I38" s="556"/>
      <c r="J38" s="555"/>
      <c r="N38" s="392" t="str">
        <f>IF(F38&lt;&gt;"","TRUE","FALSE")</f>
        <v>FALSE</v>
      </c>
    </row>
    <row r="39" spans="2:14" ht="6" customHeight="1" x14ac:dyDescent="0.25">
      <c r="B39" s="562"/>
      <c r="C39" s="562"/>
      <c r="D39" s="562"/>
      <c r="E39" s="555"/>
      <c r="F39" s="555"/>
      <c r="G39" s="555"/>
      <c r="H39" s="555"/>
      <c r="I39" s="556"/>
      <c r="J39" s="555"/>
      <c r="N39" s="392"/>
    </row>
    <row r="40" spans="2:14" ht="12.75" customHeight="1" x14ac:dyDescent="0.25">
      <c r="B40" s="46"/>
      <c r="C40" s="69" t="s">
        <v>48</v>
      </c>
      <c r="D40" s="594" t="s">
        <v>503</v>
      </c>
      <c r="E40" s="594"/>
      <c r="F40" s="594"/>
      <c r="G40" s="211" t="s">
        <v>423</v>
      </c>
      <c r="H40" s="69"/>
      <c r="I40" s="216"/>
      <c r="J40" s="41"/>
      <c r="L40" s="220" t="str">
        <f>IF(AND(N40,N42),"Error Line D - Yes &amp; No both checked","")</f>
        <v/>
      </c>
      <c r="N40" s="392" t="b">
        <v>1</v>
      </c>
    </row>
    <row r="41" spans="2:14" ht="6" customHeight="1" x14ac:dyDescent="0.25">
      <c r="B41" s="66"/>
      <c r="C41" s="66"/>
      <c r="D41" s="66"/>
      <c r="E41" s="644"/>
      <c r="F41" s="41"/>
      <c r="G41" s="41"/>
      <c r="H41" s="41"/>
      <c r="I41" s="216"/>
      <c r="J41" s="41"/>
      <c r="N41" s="392"/>
    </row>
    <row r="42" spans="2:14" ht="12.75" customHeight="1" x14ac:dyDescent="0.25">
      <c r="B42" s="69"/>
      <c r="C42" s="69"/>
      <c r="D42" s="69"/>
      <c r="E42" s="644"/>
      <c r="F42" s="212"/>
      <c r="G42" s="211" t="s">
        <v>424</v>
      </c>
      <c r="H42" s="69"/>
      <c r="I42" s="216"/>
      <c r="J42" s="41"/>
      <c r="N42" s="392" t="b">
        <v>0</v>
      </c>
    </row>
    <row r="43" spans="2:14" ht="6" customHeight="1" x14ac:dyDescent="0.25">
      <c r="B43" s="562"/>
      <c r="C43" s="562"/>
      <c r="D43" s="562"/>
      <c r="E43" s="555"/>
      <c r="F43" s="555"/>
      <c r="G43" s="555"/>
      <c r="H43" s="555"/>
      <c r="I43" s="556"/>
      <c r="J43" s="555"/>
      <c r="N43" s="392"/>
    </row>
    <row r="44" spans="2:14" ht="12.75" customHeight="1" x14ac:dyDescent="0.25">
      <c r="B44" s="572"/>
      <c r="C44" s="558" t="s">
        <v>49</v>
      </c>
      <c r="D44" s="655" t="s">
        <v>504</v>
      </c>
      <c r="E44" s="655"/>
      <c r="F44" s="655"/>
      <c r="G44" s="577" t="s">
        <v>423</v>
      </c>
      <c r="H44" s="558"/>
      <c r="I44" s="556"/>
      <c r="J44" s="555"/>
      <c r="L44" s="220" t="str">
        <f>IF(AND(N44,N46),"Error Line E - Yes &amp; No both checked","")</f>
        <v/>
      </c>
      <c r="N44" s="392" t="b">
        <v>0</v>
      </c>
    </row>
    <row r="45" spans="2:14" ht="6" customHeight="1" x14ac:dyDescent="0.25">
      <c r="B45" s="562"/>
      <c r="C45" s="562"/>
      <c r="D45" s="562"/>
      <c r="E45" s="645"/>
      <c r="F45" s="555"/>
      <c r="G45" s="555"/>
      <c r="H45" s="555"/>
      <c r="I45" s="556"/>
      <c r="J45" s="555"/>
      <c r="N45" s="392"/>
    </row>
    <row r="46" spans="2:14" ht="12.75" customHeight="1" x14ac:dyDescent="0.25">
      <c r="B46" s="558"/>
      <c r="C46" s="558"/>
      <c r="D46" s="558"/>
      <c r="E46" s="645"/>
      <c r="F46" s="575"/>
      <c r="G46" s="577" t="s">
        <v>424</v>
      </c>
      <c r="H46" s="558"/>
      <c r="I46" s="556"/>
      <c r="J46" s="555"/>
      <c r="N46" s="392" t="b">
        <v>0</v>
      </c>
    </row>
    <row r="47" spans="2:14" ht="6" customHeight="1" x14ac:dyDescent="0.25">
      <c r="B47" s="562"/>
      <c r="C47" s="562"/>
      <c r="D47" s="562"/>
      <c r="E47" s="555"/>
      <c r="F47" s="555"/>
      <c r="G47" s="555"/>
      <c r="H47" s="555"/>
      <c r="I47" s="556"/>
      <c r="J47" s="555"/>
      <c r="N47" s="392"/>
    </row>
    <row r="48" spans="2:14" ht="12.75" customHeight="1" x14ac:dyDescent="0.25">
      <c r="B48" s="44"/>
      <c r="C48" s="69" t="s">
        <v>50</v>
      </c>
      <c r="D48" s="656" t="s">
        <v>509</v>
      </c>
      <c r="E48" s="656"/>
      <c r="F48" s="653" t="s">
        <v>500</v>
      </c>
      <c r="G48" s="653"/>
      <c r="H48" s="41"/>
      <c r="I48" s="216"/>
      <c r="J48" s="41"/>
      <c r="N48" s="392"/>
    </row>
    <row r="49" spans="2:14" ht="6" customHeight="1" x14ac:dyDescent="0.25">
      <c r="B49" s="44"/>
      <c r="C49" s="69"/>
      <c r="D49" s="69"/>
      <c r="E49" s="209"/>
      <c r="F49" s="207"/>
      <c r="G49" s="207"/>
      <c r="H49" s="41"/>
      <c r="I49" s="216"/>
      <c r="J49" s="41"/>
      <c r="N49" s="392"/>
    </row>
    <row r="50" spans="2:14" ht="12.75" customHeight="1" x14ac:dyDescent="0.25">
      <c r="B50" s="44"/>
      <c r="C50" s="69"/>
      <c r="D50" s="69"/>
      <c r="E50" s="209"/>
      <c r="F50" s="652" t="s">
        <v>505</v>
      </c>
      <c r="G50" s="652"/>
      <c r="H50" s="41"/>
      <c r="I50" s="216"/>
      <c r="J50" s="41"/>
      <c r="N50" s="392" t="b">
        <v>0</v>
      </c>
    </row>
    <row r="51" spans="2:14" ht="6" customHeight="1" x14ac:dyDescent="0.25">
      <c r="B51" s="66"/>
      <c r="C51" s="66"/>
      <c r="D51" s="66"/>
      <c r="E51" s="41"/>
      <c r="F51" s="41"/>
      <c r="G51" s="41"/>
      <c r="H51" s="41"/>
      <c r="I51" s="216"/>
      <c r="J51" s="41"/>
      <c r="N51" s="392"/>
    </row>
    <row r="52" spans="2:14" ht="12.75" customHeight="1" x14ac:dyDescent="0.25">
      <c r="B52" s="44"/>
      <c r="C52" s="210"/>
      <c r="D52" s="210"/>
      <c r="E52" s="210"/>
      <c r="F52" s="652" t="s">
        <v>21</v>
      </c>
      <c r="G52" s="652"/>
      <c r="H52" s="41"/>
      <c r="I52" s="216"/>
      <c r="J52" s="41"/>
      <c r="N52" s="392" t="b">
        <v>0</v>
      </c>
    </row>
    <row r="53" spans="2:14" ht="6" customHeight="1" x14ac:dyDescent="0.25">
      <c r="B53" s="66"/>
      <c r="C53" s="66"/>
      <c r="D53" s="66"/>
      <c r="E53" s="41"/>
      <c r="F53" s="41"/>
      <c r="G53" s="41"/>
      <c r="H53" s="41"/>
      <c r="I53" s="216"/>
      <c r="J53" s="41"/>
      <c r="N53" s="392"/>
    </row>
    <row r="54" spans="2:14" ht="12.75" customHeight="1" x14ac:dyDescent="0.25">
      <c r="B54" s="44"/>
      <c r="C54" s="210"/>
      <c r="D54" s="210"/>
      <c r="E54" s="210"/>
      <c r="F54" s="652" t="s">
        <v>22</v>
      </c>
      <c r="G54" s="652"/>
      <c r="H54" s="41"/>
      <c r="I54" s="216"/>
      <c r="J54" s="41"/>
      <c r="N54" s="392" t="b">
        <v>0</v>
      </c>
    </row>
    <row r="55" spans="2:14" ht="6" customHeight="1" x14ac:dyDescent="0.25">
      <c r="B55" s="66"/>
      <c r="C55" s="66"/>
      <c r="D55" s="66"/>
      <c r="E55" s="41"/>
      <c r="F55" s="41"/>
      <c r="G55" s="41"/>
      <c r="H55" s="41"/>
      <c r="I55" s="216"/>
      <c r="J55" s="41"/>
      <c r="N55" s="392"/>
    </row>
    <row r="56" spans="2:14" ht="12.75" customHeight="1" x14ac:dyDescent="0.25">
      <c r="B56" s="44"/>
      <c r="C56" s="210"/>
      <c r="D56" s="210"/>
      <c r="E56" s="210"/>
      <c r="F56" s="652" t="s">
        <v>506</v>
      </c>
      <c r="G56" s="652"/>
      <c r="H56" s="41"/>
      <c r="I56" s="216"/>
      <c r="J56" s="41"/>
      <c r="N56" s="392" t="b">
        <v>0</v>
      </c>
    </row>
    <row r="57" spans="2:14" ht="6" customHeight="1" x14ac:dyDescent="0.25">
      <c r="B57" s="66"/>
      <c r="C57" s="66"/>
      <c r="D57" s="66"/>
      <c r="E57" s="41"/>
      <c r="F57" s="41"/>
      <c r="G57" s="41"/>
      <c r="H57" s="41"/>
      <c r="I57" s="216"/>
      <c r="J57" s="41"/>
      <c r="N57" s="392"/>
    </row>
    <row r="58" spans="2:14" ht="13.5" customHeight="1" x14ac:dyDescent="0.25">
      <c r="B58" s="44"/>
      <c r="C58" s="210"/>
      <c r="D58" s="210"/>
      <c r="E58" s="210"/>
      <c r="F58" s="652" t="s">
        <v>24</v>
      </c>
      <c r="G58" s="652"/>
      <c r="H58" s="41"/>
      <c r="I58" s="216"/>
      <c r="J58" s="41"/>
      <c r="N58" s="392" t="b">
        <v>0</v>
      </c>
    </row>
    <row r="59" spans="2:14" ht="6" customHeight="1" x14ac:dyDescent="0.25">
      <c r="B59" s="66"/>
      <c r="C59" s="66"/>
      <c r="D59" s="66"/>
      <c r="E59" s="41"/>
      <c r="F59" s="41"/>
      <c r="G59" s="41"/>
      <c r="H59" s="41"/>
      <c r="I59" s="216"/>
      <c r="J59" s="41"/>
      <c r="N59" s="392"/>
    </row>
    <row r="60" spans="2:14" ht="12.75" customHeight="1" x14ac:dyDescent="0.25">
      <c r="B60" s="44"/>
      <c r="C60" s="69"/>
      <c r="D60" s="69"/>
      <c r="E60" s="209"/>
      <c r="F60" s="652" t="s">
        <v>25</v>
      </c>
      <c r="G60" s="652"/>
      <c r="H60" s="41"/>
      <c r="I60" s="216"/>
      <c r="J60" s="41"/>
      <c r="N60" s="392" t="b">
        <v>0</v>
      </c>
    </row>
    <row r="61" spans="2:14" ht="6" customHeight="1" x14ac:dyDescent="0.25">
      <c r="B61" s="66"/>
      <c r="C61" s="66"/>
      <c r="D61" s="66"/>
      <c r="E61" s="41"/>
      <c r="F61" s="41"/>
      <c r="G61" s="41"/>
      <c r="H61" s="41"/>
      <c r="I61" s="216"/>
      <c r="J61" s="41"/>
      <c r="N61" s="392"/>
    </row>
    <row r="62" spans="2:14" ht="12.75" customHeight="1" x14ac:dyDescent="0.25">
      <c r="B62" s="44"/>
      <c r="C62" s="210"/>
      <c r="D62" s="210"/>
      <c r="E62" s="210"/>
      <c r="F62" s="652" t="s">
        <v>26</v>
      </c>
      <c r="G62" s="652"/>
      <c r="H62" s="41"/>
      <c r="I62" s="216"/>
      <c r="J62" s="41"/>
      <c r="N62" s="392" t="b">
        <v>0</v>
      </c>
    </row>
    <row r="63" spans="2:14" ht="6" customHeight="1" x14ac:dyDescent="0.25">
      <c r="B63" s="66"/>
      <c r="C63" s="66"/>
      <c r="D63" s="66"/>
      <c r="E63" s="41"/>
      <c r="F63" s="41"/>
      <c r="G63" s="41"/>
      <c r="H63" s="41"/>
      <c r="I63" s="216"/>
      <c r="J63" s="41"/>
      <c r="N63" s="392"/>
    </row>
    <row r="64" spans="2:14" ht="12.75" customHeight="1" x14ac:dyDescent="0.25">
      <c r="B64" s="44"/>
      <c r="C64" s="210"/>
      <c r="D64" s="210"/>
      <c r="E64" s="210"/>
      <c r="F64" s="652" t="s">
        <v>27</v>
      </c>
      <c r="G64" s="652"/>
      <c r="H64" s="41"/>
      <c r="I64" s="216"/>
      <c r="J64" s="41"/>
      <c r="N64" s="392" t="b">
        <v>0</v>
      </c>
    </row>
    <row r="65" spans="2:14" ht="6" customHeight="1" x14ac:dyDescent="0.25">
      <c r="B65" s="66"/>
      <c r="C65" s="66"/>
      <c r="D65" s="66"/>
      <c r="E65" s="41"/>
      <c r="F65" s="41"/>
      <c r="G65" s="41"/>
      <c r="H65" s="41"/>
      <c r="I65" s="216"/>
      <c r="J65" s="41"/>
      <c r="N65" s="392"/>
    </row>
    <row r="66" spans="2:14" ht="12.75" customHeight="1" x14ac:dyDescent="0.25">
      <c r="B66" s="44"/>
      <c r="C66" s="210"/>
      <c r="D66" s="210"/>
      <c r="E66" s="210"/>
      <c r="F66" s="652" t="s">
        <v>507</v>
      </c>
      <c r="G66" s="652"/>
      <c r="H66" s="41"/>
      <c r="I66" s="216"/>
      <c r="J66" s="41"/>
      <c r="N66" s="392" t="b">
        <v>0</v>
      </c>
    </row>
    <row r="67" spans="2:14" ht="6" customHeight="1" x14ac:dyDescent="0.25">
      <c r="B67" s="66"/>
      <c r="C67" s="66"/>
      <c r="D67" s="66"/>
      <c r="E67" s="41"/>
      <c r="F67" s="41"/>
      <c r="G67" s="41"/>
      <c r="H67" s="41"/>
      <c r="I67" s="216"/>
      <c r="J67" s="41"/>
      <c r="N67" s="392"/>
    </row>
    <row r="68" spans="2:14" ht="12.75" customHeight="1" x14ac:dyDescent="0.25">
      <c r="B68" s="44"/>
      <c r="C68" s="210"/>
      <c r="D68" s="210"/>
      <c r="E68" s="208" t="s">
        <v>496</v>
      </c>
      <c r="F68" s="648"/>
      <c r="G68" s="648"/>
      <c r="H68" s="41"/>
      <c r="I68" s="216"/>
      <c r="J68" s="41"/>
      <c r="N68" s="392" t="str">
        <f>IF(F68&lt;&gt;"","TRUE","FALSE")</f>
        <v>FALSE</v>
      </c>
    </row>
    <row r="69" spans="2:14" ht="6" customHeight="1" x14ac:dyDescent="0.25">
      <c r="B69" s="562"/>
      <c r="C69" s="562"/>
      <c r="D69" s="562"/>
      <c r="E69" s="555"/>
      <c r="F69" s="555"/>
      <c r="G69" s="555"/>
      <c r="H69" s="555"/>
      <c r="I69" s="556"/>
      <c r="J69" s="555"/>
      <c r="N69" s="392"/>
    </row>
    <row r="70" spans="2:14" ht="12.75" customHeight="1" x14ac:dyDescent="0.25">
      <c r="B70" s="557"/>
      <c r="C70" s="558" t="s">
        <v>51</v>
      </c>
      <c r="D70" s="657" t="s">
        <v>510</v>
      </c>
      <c r="E70" s="657"/>
      <c r="F70" s="657"/>
      <c r="G70" s="561" t="s">
        <v>29</v>
      </c>
      <c r="H70" s="555"/>
      <c r="I70" s="556"/>
      <c r="J70" s="555"/>
      <c r="L70" s="220" t="str">
        <f>IF(N70,IF(OR(N72&gt;0,N74&gt;0),"Error Line G - None checked and other entries are made",""),"")</f>
        <v/>
      </c>
      <c r="N70" s="392" t="b">
        <v>0</v>
      </c>
    </row>
    <row r="71" spans="2:14" ht="6" customHeight="1" x14ac:dyDescent="0.25">
      <c r="B71" s="557"/>
      <c r="C71" s="558"/>
      <c r="D71" s="558"/>
      <c r="E71" s="560"/>
      <c r="F71" s="561"/>
      <c r="G71" s="561"/>
      <c r="H71" s="555"/>
      <c r="I71" s="556"/>
      <c r="J71" s="555"/>
      <c r="N71" s="392"/>
    </row>
    <row r="72" spans="2:14" ht="12.75" customHeight="1" x14ac:dyDescent="0.25">
      <c r="B72" s="557"/>
      <c r="C72" s="558"/>
      <c r="D72" s="558"/>
      <c r="E72" s="560"/>
      <c r="F72" s="646" t="s">
        <v>30</v>
      </c>
      <c r="G72" s="646"/>
      <c r="H72" s="555"/>
      <c r="I72" s="393"/>
      <c r="J72" s="555"/>
      <c r="N72" s="392">
        <f>SUM(I72)</f>
        <v>0</v>
      </c>
    </row>
    <row r="73" spans="2:14" ht="6" customHeight="1" x14ac:dyDescent="0.25">
      <c r="B73" s="562"/>
      <c r="C73" s="562"/>
      <c r="D73" s="562"/>
      <c r="E73" s="555"/>
      <c r="F73" s="555"/>
      <c r="G73" s="555"/>
      <c r="H73" s="555"/>
      <c r="I73" s="556"/>
      <c r="J73" s="555"/>
      <c r="N73" s="392"/>
    </row>
    <row r="74" spans="2:14" ht="12.75" customHeight="1" x14ac:dyDescent="0.25">
      <c r="B74" s="557"/>
      <c r="C74" s="563"/>
      <c r="D74" s="563"/>
      <c r="E74" s="563"/>
      <c r="F74" s="646" t="s">
        <v>508</v>
      </c>
      <c r="G74" s="646"/>
      <c r="H74" s="555"/>
      <c r="I74" s="393"/>
      <c r="J74" s="555"/>
      <c r="N74" s="392">
        <f>SUM(I74)</f>
        <v>0</v>
      </c>
    </row>
    <row r="75" spans="2:14" ht="6" customHeight="1" x14ac:dyDescent="0.25">
      <c r="B75" s="562"/>
      <c r="C75" s="562"/>
      <c r="D75" s="562"/>
      <c r="E75" s="555"/>
      <c r="F75" s="555"/>
      <c r="G75" s="555"/>
      <c r="H75" s="555"/>
      <c r="I75" s="556"/>
      <c r="J75" s="555"/>
      <c r="N75" s="392"/>
    </row>
    <row r="76" spans="2:14" ht="12.75" customHeight="1" x14ac:dyDescent="0.25">
      <c r="B76" s="44"/>
      <c r="C76" s="69" t="s">
        <v>310</v>
      </c>
      <c r="D76" s="656" t="s">
        <v>547</v>
      </c>
      <c r="E76" s="656"/>
      <c r="F76" s="656"/>
      <c r="G76" s="207" t="s">
        <v>511</v>
      </c>
      <c r="H76" s="41"/>
      <c r="I76" s="394"/>
      <c r="J76" s="41"/>
      <c r="L76" s="220" t="str">
        <f>IF(AND(N78,I76&gt;0),"Error Line H - None checked and time is entered","")</f>
        <v/>
      </c>
      <c r="N76" s="398">
        <f>I76</f>
        <v>0</v>
      </c>
    </row>
    <row r="77" spans="2:14" ht="6" customHeight="1" x14ac:dyDescent="0.25">
      <c r="B77" s="44"/>
      <c r="C77" s="69"/>
      <c r="D77" s="69"/>
      <c r="E77" s="209"/>
      <c r="F77" s="207"/>
      <c r="G77" s="207"/>
      <c r="H77" s="41"/>
      <c r="I77" s="216"/>
      <c r="J77" s="41"/>
      <c r="N77" s="392"/>
    </row>
    <row r="78" spans="2:14" ht="12.75" customHeight="1" x14ac:dyDescent="0.25">
      <c r="B78" s="44"/>
      <c r="C78" s="69"/>
      <c r="D78" s="69"/>
      <c r="E78" s="209"/>
      <c r="F78" s="652" t="s">
        <v>29</v>
      </c>
      <c r="G78" s="652"/>
      <c r="H78" s="41"/>
      <c r="I78" s="216"/>
      <c r="J78" s="41"/>
      <c r="N78" s="392" t="b">
        <v>0</v>
      </c>
    </row>
    <row r="79" spans="2:14" ht="6" customHeight="1" x14ac:dyDescent="0.25">
      <c r="B79" s="562"/>
      <c r="C79" s="562"/>
      <c r="D79" s="562"/>
      <c r="E79" s="555"/>
      <c r="F79" s="555"/>
      <c r="G79" s="555"/>
      <c r="H79" s="555"/>
      <c r="I79" s="556"/>
      <c r="J79" s="555"/>
      <c r="N79" s="392"/>
    </row>
    <row r="80" spans="2:14" ht="12.75" customHeight="1" x14ac:dyDescent="0.25">
      <c r="B80" s="557"/>
      <c r="C80" s="558" t="s">
        <v>337</v>
      </c>
      <c r="D80" s="657" t="s">
        <v>515</v>
      </c>
      <c r="E80" s="657"/>
      <c r="F80" s="657"/>
      <c r="G80" s="561" t="s">
        <v>512</v>
      </c>
      <c r="H80" s="555"/>
      <c r="I80" s="394"/>
      <c r="J80" s="555"/>
      <c r="L80" s="220" t="str">
        <f>IF(AND(N82,I80&gt;0),"Error Line I - None checked and time is entered","")</f>
        <v/>
      </c>
      <c r="N80" s="398">
        <f>I80</f>
        <v>0</v>
      </c>
    </row>
    <row r="81" spans="2:14" ht="6" customHeight="1" x14ac:dyDescent="0.25">
      <c r="B81" s="557"/>
      <c r="C81" s="558"/>
      <c r="D81" s="558"/>
      <c r="E81" s="560"/>
      <c r="F81" s="561"/>
      <c r="G81" s="561"/>
      <c r="H81" s="555"/>
      <c r="I81" s="556"/>
      <c r="J81" s="555"/>
      <c r="N81" s="392"/>
    </row>
    <row r="82" spans="2:14" ht="12.75" customHeight="1" x14ac:dyDescent="0.25">
      <c r="B82" s="557"/>
      <c r="C82" s="558"/>
      <c r="D82" s="558"/>
      <c r="E82" s="560"/>
      <c r="F82" s="646" t="s">
        <v>29</v>
      </c>
      <c r="G82" s="646"/>
      <c r="H82" s="555"/>
      <c r="I82" s="556"/>
      <c r="J82" s="555"/>
      <c r="N82" s="392" t="b">
        <v>0</v>
      </c>
    </row>
    <row r="83" spans="2:14" ht="6" customHeight="1" x14ac:dyDescent="0.25">
      <c r="B83" s="562"/>
      <c r="C83" s="562"/>
      <c r="D83" s="562"/>
      <c r="E83" s="555"/>
      <c r="F83" s="555"/>
      <c r="G83" s="555"/>
      <c r="H83" s="555"/>
      <c r="I83" s="556"/>
      <c r="J83" s="555"/>
      <c r="N83" s="392"/>
    </row>
    <row r="84" spans="2:14" ht="12.75" customHeight="1" x14ac:dyDescent="0.25">
      <c r="B84" s="44"/>
      <c r="C84" s="69" t="s">
        <v>513</v>
      </c>
      <c r="D84" s="656" t="s">
        <v>514</v>
      </c>
      <c r="E84" s="656"/>
      <c r="F84" s="659" t="s">
        <v>516</v>
      </c>
      <c r="G84" s="659"/>
      <c r="H84" s="41"/>
      <c r="I84" s="395"/>
      <c r="J84" s="41"/>
      <c r="L84" s="220" t="str">
        <f>IF(N84&gt;1,"Error Line J - Percent entered exceeds 100%","")</f>
        <v/>
      </c>
      <c r="N84" s="399">
        <f>SUM(I84)</f>
        <v>0</v>
      </c>
    </row>
    <row r="85" spans="2:14" ht="6" customHeight="1" x14ac:dyDescent="0.25">
      <c r="B85" s="44"/>
      <c r="C85" s="69"/>
      <c r="D85" s="69"/>
      <c r="E85" s="209"/>
      <c r="F85" s="207"/>
      <c r="G85" s="207"/>
      <c r="H85" s="41"/>
      <c r="I85" s="207"/>
      <c r="J85" s="41"/>
      <c r="N85" s="399"/>
    </row>
    <row r="86" spans="2:14" ht="12.75" customHeight="1" x14ac:dyDescent="0.25">
      <c r="B86" s="44"/>
      <c r="C86" s="69"/>
      <c r="D86" s="69"/>
      <c r="E86" s="209"/>
      <c r="F86" s="659" t="s">
        <v>35</v>
      </c>
      <c r="G86" s="659"/>
      <c r="H86" s="41"/>
      <c r="I86" s="395"/>
      <c r="J86" s="41"/>
      <c r="L86" s="220" t="str">
        <f>IF(N86&gt;1,"Error Line J - Percent entered exceeds 100%","")</f>
        <v/>
      </c>
      <c r="N86" s="399">
        <f>SUM(I86)</f>
        <v>0</v>
      </c>
    </row>
    <row r="87" spans="2:14" ht="6" customHeight="1" x14ac:dyDescent="0.25">
      <c r="B87" s="66"/>
      <c r="C87" s="66"/>
      <c r="D87" s="66"/>
      <c r="E87" s="41"/>
      <c r="F87" s="41"/>
      <c r="G87" s="41"/>
      <c r="H87" s="41"/>
      <c r="I87" s="216"/>
      <c r="J87" s="41"/>
      <c r="N87" s="399"/>
    </row>
    <row r="88" spans="2:14" ht="12.75" customHeight="1" x14ac:dyDescent="0.25">
      <c r="B88" s="44"/>
      <c r="C88" s="210"/>
      <c r="D88" s="210"/>
      <c r="E88" s="210"/>
      <c r="F88" s="659" t="s">
        <v>517</v>
      </c>
      <c r="G88" s="659"/>
      <c r="H88" s="41"/>
      <c r="I88" s="395"/>
      <c r="J88" s="41"/>
      <c r="L88" s="220" t="str">
        <f>IF(N88&gt;1,"Error Line J - Percent entered exceeds 100%","")</f>
        <v/>
      </c>
      <c r="N88" s="399">
        <f>SUM(I88)</f>
        <v>0</v>
      </c>
    </row>
    <row r="89" spans="2:14" ht="6" customHeight="1" x14ac:dyDescent="0.25">
      <c r="B89" s="66"/>
      <c r="C89" s="66"/>
      <c r="D89" s="66"/>
      <c r="E89" s="41"/>
      <c r="F89" s="41"/>
      <c r="G89" s="41"/>
      <c r="H89" s="41"/>
      <c r="I89" s="216"/>
      <c r="J89" s="41"/>
      <c r="N89" s="392"/>
    </row>
    <row r="90" spans="2:14" ht="6" customHeight="1" x14ac:dyDescent="0.25">
      <c r="B90" s="66"/>
      <c r="C90" s="66"/>
      <c r="D90" s="66"/>
      <c r="E90" s="41"/>
      <c r="F90" s="41"/>
      <c r="G90" s="41"/>
      <c r="H90" s="41"/>
      <c r="I90" s="216"/>
      <c r="J90" s="41"/>
      <c r="N90" s="392"/>
    </row>
    <row r="91" spans="2:14" ht="12.75" customHeight="1" x14ac:dyDescent="0.25">
      <c r="B91" s="44"/>
      <c r="C91" s="210"/>
      <c r="D91" s="210"/>
      <c r="E91" s="208" t="s">
        <v>496</v>
      </c>
      <c r="F91" s="648"/>
      <c r="G91" s="648"/>
      <c r="H91" s="41"/>
      <c r="I91" s="395"/>
      <c r="J91" s="41"/>
      <c r="N91" s="392" t="str">
        <f>IF(F91&lt;&gt;"","TRUE","FALSE")</f>
        <v>FALSE</v>
      </c>
    </row>
    <row r="92" spans="2:14" ht="6" customHeight="1" x14ac:dyDescent="0.25">
      <c r="B92" s="550"/>
      <c r="C92" s="550"/>
      <c r="D92" s="550"/>
      <c r="E92" s="41"/>
      <c r="F92" s="41"/>
      <c r="G92" s="41"/>
      <c r="H92" s="41"/>
      <c r="I92" s="216"/>
      <c r="J92" s="41"/>
      <c r="K92" s="217"/>
      <c r="L92" s="221"/>
      <c r="M92" s="217"/>
      <c r="N92" s="392"/>
    </row>
    <row r="93" spans="2:14" ht="12.75" customHeight="1" x14ac:dyDescent="0.25">
      <c r="B93" s="557"/>
      <c r="C93" s="558" t="s">
        <v>518</v>
      </c>
      <c r="D93" s="657" t="s">
        <v>670</v>
      </c>
      <c r="E93" s="657"/>
      <c r="F93" s="647" t="s">
        <v>500</v>
      </c>
      <c r="G93" s="647"/>
      <c r="H93" s="555"/>
      <c r="I93" s="556"/>
      <c r="J93" s="555"/>
      <c r="N93" s="392"/>
    </row>
    <row r="94" spans="2:14" ht="6" customHeight="1" x14ac:dyDescent="0.25">
      <c r="B94" s="557"/>
      <c r="C94" s="558"/>
      <c r="D94" s="558"/>
      <c r="E94" s="560"/>
      <c r="F94" s="561"/>
      <c r="G94" s="561"/>
      <c r="H94" s="555"/>
      <c r="I94" s="556"/>
      <c r="J94" s="555"/>
      <c r="N94" s="392"/>
    </row>
    <row r="95" spans="2:14" ht="12.75" customHeight="1" x14ac:dyDescent="0.25">
      <c r="B95" s="557"/>
      <c r="C95" s="558"/>
      <c r="D95" s="558"/>
      <c r="E95" s="560"/>
      <c r="F95" s="646" t="s">
        <v>34</v>
      </c>
      <c r="G95" s="646"/>
      <c r="H95" s="555"/>
      <c r="I95" s="556"/>
      <c r="J95" s="555"/>
      <c r="N95" s="392" t="b">
        <v>0</v>
      </c>
    </row>
    <row r="96" spans="2:14" ht="6" customHeight="1" x14ac:dyDescent="0.25">
      <c r="B96" s="562"/>
      <c r="C96" s="562"/>
      <c r="D96" s="562"/>
      <c r="E96" s="555"/>
      <c r="F96" s="555"/>
      <c r="G96" s="555"/>
      <c r="H96" s="555"/>
      <c r="I96" s="556"/>
      <c r="J96" s="555"/>
      <c r="N96" s="392"/>
    </row>
    <row r="97" spans="2:14" ht="12.75" customHeight="1" x14ac:dyDescent="0.25">
      <c r="B97" s="557"/>
      <c r="C97" s="563"/>
      <c r="D97" s="563"/>
      <c r="E97" s="563"/>
      <c r="F97" s="646" t="s">
        <v>35</v>
      </c>
      <c r="G97" s="646"/>
      <c r="H97" s="555"/>
      <c r="I97" s="556"/>
      <c r="J97" s="555"/>
      <c r="N97" s="392" t="b">
        <v>0</v>
      </c>
    </row>
    <row r="98" spans="2:14" ht="6" customHeight="1" x14ac:dyDescent="0.25">
      <c r="B98" s="562"/>
      <c r="C98" s="562"/>
      <c r="D98" s="562"/>
      <c r="E98" s="555"/>
      <c r="F98" s="555"/>
      <c r="G98" s="555"/>
      <c r="H98" s="555"/>
      <c r="I98" s="556"/>
      <c r="J98" s="555"/>
      <c r="N98" s="392"/>
    </row>
    <row r="99" spans="2:14" ht="12.75" customHeight="1" x14ac:dyDescent="0.25">
      <c r="B99" s="557"/>
      <c r="C99" s="563"/>
      <c r="D99" s="563"/>
      <c r="E99" s="563"/>
      <c r="F99" s="646" t="s">
        <v>517</v>
      </c>
      <c r="G99" s="646"/>
      <c r="H99" s="555"/>
      <c r="I99" s="556"/>
      <c r="J99" s="555"/>
      <c r="N99" s="392" t="b">
        <v>0</v>
      </c>
    </row>
    <row r="100" spans="2:14" ht="6" customHeight="1" x14ac:dyDescent="0.25">
      <c r="B100" s="562"/>
      <c r="C100" s="562"/>
      <c r="D100" s="562"/>
      <c r="E100" s="555"/>
      <c r="F100" s="555"/>
      <c r="G100" s="555"/>
      <c r="H100" s="555"/>
      <c r="I100" s="556"/>
      <c r="J100" s="555"/>
      <c r="N100" s="392"/>
    </row>
    <row r="101" spans="2:14" ht="12.75" customHeight="1" x14ac:dyDescent="0.25">
      <c r="B101" s="557"/>
      <c r="C101" s="563"/>
      <c r="D101" s="563"/>
      <c r="E101" s="559" t="s">
        <v>496</v>
      </c>
      <c r="F101" s="648"/>
      <c r="G101" s="648"/>
      <c r="H101" s="555"/>
      <c r="I101" s="556"/>
      <c r="J101" s="555"/>
      <c r="N101" s="392" t="str">
        <f>IF(F101&lt;&gt;"","TRUE","FALSE")</f>
        <v>FALSE</v>
      </c>
    </row>
    <row r="102" spans="2:14" ht="6" customHeight="1" x14ac:dyDescent="0.25">
      <c r="B102" s="558"/>
      <c r="C102" s="558"/>
      <c r="D102" s="558"/>
      <c r="E102" s="558"/>
      <c r="F102" s="558"/>
      <c r="G102" s="558"/>
      <c r="H102" s="558"/>
      <c r="I102" s="556"/>
      <c r="J102" s="558"/>
      <c r="K102" s="217"/>
      <c r="L102" s="221"/>
      <c r="M102" s="217"/>
      <c r="N102" s="392"/>
    </row>
    <row r="103" spans="2:14" ht="6" customHeight="1" x14ac:dyDescent="0.25">
      <c r="B103" s="550"/>
      <c r="C103" s="550"/>
      <c r="D103" s="550"/>
      <c r="E103" s="41"/>
      <c r="F103" s="41"/>
      <c r="G103" s="41"/>
      <c r="H103" s="41"/>
      <c r="I103" s="216"/>
      <c r="J103" s="41"/>
      <c r="K103" s="217"/>
      <c r="L103" s="221"/>
      <c r="M103" s="217"/>
      <c r="N103" s="392"/>
    </row>
    <row r="104" spans="2:14" ht="12.75" customHeight="1" x14ac:dyDescent="0.25">
      <c r="B104" s="44"/>
      <c r="C104" s="69" t="s">
        <v>519</v>
      </c>
      <c r="D104" s="658" t="s">
        <v>520</v>
      </c>
      <c r="E104" s="658"/>
      <c r="F104" s="653" t="s">
        <v>500</v>
      </c>
      <c r="G104" s="653"/>
      <c r="H104" s="41"/>
      <c r="I104" s="216"/>
      <c r="J104" s="41"/>
      <c r="N104" s="392"/>
    </row>
    <row r="105" spans="2:14" ht="6" customHeight="1" x14ac:dyDescent="0.25">
      <c r="B105" s="44"/>
      <c r="C105" s="69"/>
      <c r="D105" s="69"/>
      <c r="E105" s="209"/>
      <c r="F105" s="207"/>
      <c r="G105" s="207"/>
      <c r="H105" s="41"/>
      <c r="I105" s="216"/>
      <c r="J105" s="41"/>
      <c r="N105" s="392"/>
    </row>
    <row r="106" spans="2:14" ht="12.75" customHeight="1" x14ac:dyDescent="0.25">
      <c r="B106" s="44"/>
      <c r="C106" s="69"/>
      <c r="D106" s="69"/>
      <c r="E106" s="652" t="s">
        <v>4</v>
      </c>
      <c r="F106" s="652"/>
      <c r="G106" s="652"/>
      <c r="H106" s="41"/>
      <c r="I106" s="216"/>
      <c r="J106" s="41"/>
      <c r="N106" s="392" t="b">
        <v>0</v>
      </c>
    </row>
    <row r="107" spans="2:14" ht="6" customHeight="1" x14ac:dyDescent="0.25">
      <c r="B107" s="66"/>
      <c r="C107" s="66"/>
      <c r="D107" s="66"/>
      <c r="E107" s="41"/>
      <c r="F107" s="41"/>
      <c r="G107" s="41"/>
      <c r="H107" s="41"/>
      <c r="I107" s="216"/>
      <c r="J107" s="41"/>
      <c r="N107" s="392"/>
    </row>
    <row r="108" spans="2:14" ht="12.75" customHeight="1" x14ac:dyDescent="0.25">
      <c r="B108" s="44"/>
      <c r="C108" s="210"/>
      <c r="D108" s="210"/>
      <c r="E108" s="210"/>
      <c r="F108" s="652" t="s">
        <v>13</v>
      </c>
      <c r="G108" s="652"/>
      <c r="H108" s="41"/>
      <c r="I108" s="216"/>
      <c r="J108" s="41"/>
      <c r="N108" s="392" t="b">
        <v>0</v>
      </c>
    </row>
    <row r="109" spans="2:14" ht="6" customHeight="1" x14ac:dyDescent="0.25">
      <c r="B109" s="550"/>
      <c r="C109" s="550"/>
      <c r="D109" s="550"/>
      <c r="E109" s="41"/>
      <c r="F109" s="41"/>
      <c r="G109" s="41"/>
      <c r="H109" s="41"/>
      <c r="I109" s="216"/>
      <c r="J109" s="41"/>
      <c r="N109" s="392"/>
    </row>
    <row r="110" spans="2:14" ht="12.75" customHeight="1" x14ac:dyDescent="0.25">
      <c r="B110" s="557"/>
      <c r="C110" s="558" t="s">
        <v>522</v>
      </c>
      <c r="D110" s="657" t="s">
        <v>521</v>
      </c>
      <c r="E110" s="657"/>
      <c r="F110" s="646" t="s">
        <v>333</v>
      </c>
      <c r="G110" s="646"/>
      <c r="H110" s="555"/>
      <c r="I110" s="556"/>
      <c r="J110" s="555"/>
      <c r="L110" s="220" t="str">
        <f>IF((COUNTIF(N110:N116,"TRUE")+IF(F116&lt;&gt;"",1,0))&gt;1,"Error Line M - Multiple selections checked or input","")</f>
        <v/>
      </c>
      <c r="N110" s="392" t="b">
        <v>0</v>
      </c>
    </row>
    <row r="111" spans="2:14" ht="6" customHeight="1" x14ac:dyDescent="0.25">
      <c r="B111" s="557"/>
      <c r="C111" s="558"/>
      <c r="D111" s="558"/>
      <c r="E111" s="560"/>
      <c r="F111" s="561"/>
      <c r="G111" s="561"/>
      <c r="H111" s="555"/>
      <c r="I111" s="556"/>
      <c r="J111" s="555"/>
      <c r="N111" s="392"/>
    </row>
    <row r="112" spans="2:14" ht="12.75" customHeight="1" x14ac:dyDescent="0.25">
      <c r="B112" s="557"/>
      <c r="C112" s="558"/>
      <c r="D112" s="558"/>
      <c r="E112" s="646" t="s">
        <v>332</v>
      </c>
      <c r="F112" s="646"/>
      <c r="G112" s="646"/>
      <c r="H112" s="555"/>
      <c r="I112" s="556"/>
      <c r="J112" s="555"/>
      <c r="N112" s="392" t="b">
        <v>0</v>
      </c>
    </row>
    <row r="113" spans="2:14" ht="6" customHeight="1" x14ac:dyDescent="0.25">
      <c r="B113" s="562"/>
      <c r="C113" s="562"/>
      <c r="D113" s="562"/>
      <c r="E113" s="555"/>
      <c r="F113" s="555"/>
      <c r="G113" s="555"/>
      <c r="H113" s="555"/>
      <c r="I113" s="556"/>
      <c r="J113" s="555"/>
      <c r="N113" s="392"/>
    </row>
    <row r="114" spans="2:14" ht="12.75" customHeight="1" x14ac:dyDescent="0.25">
      <c r="B114" s="557"/>
      <c r="C114" s="563"/>
      <c r="D114" s="563"/>
      <c r="E114" s="563"/>
      <c r="F114" s="646" t="s">
        <v>331</v>
      </c>
      <c r="G114" s="646"/>
      <c r="H114" s="555"/>
      <c r="I114" s="556"/>
      <c r="J114" s="555"/>
      <c r="N114" s="392" t="b">
        <v>0</v>
      </c>
    </row>
    <row r="115" spans="2:14" ht="6" customHeight="1" x14ac:dyDescent="0.25">
      <c r="B115" s="562"/>
      <c r="C115" s="562"/>
      <c r="D115" s="562"/>
      <c r="E115" s="555"/>
      <c r="F115" s="555"/>
      <c r="G115" s="555"/>
      <c r="H115" s="555"/>
      <c r="I115" s="556"/>
      <c r="J115" s="555"/>
      <c r="N115" s="392"/>
    </row>
    <row r="116" spans="2:14" ht="12.75" customHeight="1" x14ac:dyDescent="0.25">
      <c r="B116" s="557"/>
      <c r="C116" s="558"/>
      <c r="D116" s="558"/>
      <c r="E116" s="559" t="s">
        <v>496</v>
      </c>
      <c r="F116" s="648"/>
      <c r="G116" s="648"/>
      <c r="H116" s="555"/>
      <c r="I116" s="556"/>
      <c r="J116" s="555"/>
      <c r="N116" s="392" t="str">
        <f>IF(F116&lt;&gt;"","TRUE","FALSE")</f>
        <v>FALSE</v>
      </c>
    </row>
    <row r="117" spans="2:14" ht="6" customHeight="1" x14ac:dyDescent="0.25">
      <c r="B117" s="562"/>
      <c r="C117" s="562"/>
      <c r="D117" s="562"/>
      <c r="E117" s="555"/>
      <c r="F117" s="555"/>
      <c r="G117" s="555"/>
      <c r="H117" s="555"/>
      <c r="I117" s="556"/>
      <c r="J117" s="555"/>
      <c r="K117" s="217"/>
      <c r="L117" s="221"/>
      <c r="M117" s="217"/>
      <c r="N117" s="392"/>
    </row>
    <row r="118" spans="2:14" ht="12.75" customHeight="1" x14ac:dyDescent="0.25">
      <c r="B118" s="44"/>
      <c r="C118" s="69" t="s">
        <v>523</v>
      </c>
      <c r="D118" s="656" t="s">
        <v>524</v>
      </c>
      <c r="E118" s="656"/>
      <c r="F118" s="653" t="s">
        <v>500</v>
      </c>
      <c r="G118" s="653"/>
      <c r="H118" s="41"/>
      <c r="I118" s="216"/>
      <c r="J118" s="41"/>
      <c r="N118" s="392"/>
    </row>
    <row r="119" spans="2:14" ht="6" customHeight="1" x14ac:dyDescent="0.25">
      <c r="B119" s="44"/>
      <c r="C119" s="69"/>
      <c r="D119" s="69"/>
      <c r="E119" s="209"/>
      <c r="F119" s="207"/>
      <c r="G119" s="207"/>
      <c r="H119" s="41"/>
      <c r="I119" s="216"/>
      <c r="J119" s="41"/>
      <c r="N119" s="392"/>
    </row>
    <row r="120" spans="2:14" ht="12.75" customHeight="1" x14ac:dyDescent="0.25">
      <c r="B120" s="44"/>
      <c r="C120" s="69"/>
      <c r="D120" s="69"/>
      <c r="E120" s="209"/>
      <c r="F120" s="652" t="s">
        <v>0</v>
      </c>
      <c r="G120" s="652"/>
      <c r="H120" s="41"/>
      <c r="I120" s="216"/>
      <c r="J120" s="41"/>
      <c r="N120" s="392" t="b">
        <v>0</v>
      </c>
    </row>
    <row r="121" spans="2:14" ht="6" customHeight="1" x14ac:dyDescent="0.25">
      <c r="B121" s="66"/>
      <c r="C121" s="66"/>
      <c r="D121" s="66"/>
      <c r="E121" s="41"/>
      <c r="F121" s="41"/>
      <c r="G121" s="41"/>
      <c r="H121" s="41"/>
      <c r="I121" s="216"/>
      <c r="J121" s="41"/>
      <c r="N121" s="392"/>
    </row>
    <row r="122" spans="2:14" ht="12.75" customHeight="1" x14ac:dyDescent="0.25">
      <c r="B122" s="44"/>
      <c r="C122" s="210"/>
      <c r="D122" s="210"/>
      <c r="E122" s="210"/>
      <c r="F122" s="652" t="s">
        <v>1</v>
      </c>
      <c r="G122" s="652"/>
      <c r="H122" s="41"/>
      <c r="I122" s="216"/>
      <c r="J122" s="41"/>
      <c r="N122" s="392" t="b">
        <v>0</v>
      </c>
    </row>
    <row r="123" spans="2:14" ht="6" customHeight="1" x14ac:dyDescent="0.25">
      <c r="B123" s="66"/>
      <c r="C123" s="66"/>
      <c r="D123" s="66"/>
      <c r="E123" s="41"/>
      <c r="F123" s="41"/>
      <c r="G123" s="41"/>
      <c r="H123" s="41"/>
      <c r="I123" s="216"/>
      <c r="J123" s="41"/>
      <c r="N123" s="392"/>
    </row>
    <row r="124" spans="2:14" ht="12.75" customHeight="1" x14ac:dyDescent="0.25">
      <c r="B124" s="44"/>
      <c r="C124" s="210"/>
      <c r="D124" s="210"/>
      <c r="E124" s="210"/>
      <c r="F124" s="652" t="s">
        <v>5</v>
      </c>
      <c r="G124" s="652"/>
      <c r="H124" s="41"/>
      <c r="I124" s="216"/>
      <c r="J124" s="41"/>
      <c r="N124" s="392" t="b">
        <v>0</v>
      </c>
    </row>
    <row r="125" spans="2:14" ht="6" customHeight="1" x14ac:dyDescent="0.25">
      <c r="B125" s="66"/>
      <c r="C125" s="66"/>
      <c r="D125" s="66"/>
      <c r="E125" s="41"/>
      <c r="F125" s="41"/>
      <c r="G125" s="41"/>
      <c r="H125" s="41"/>
      <c r="I125" s="216"/>
      <c r="J125" s="41"/>
      <c r="N125" s="392"/>
    </row>
    <row r="126" spans="2:14" ht="12.75" customHeight="1" x14ac:dyDescent="0.25">
      <c r="B126" s="44"/>
      <c r="C126" s="210"/>
      <c r="D126" s="210"/>
      <c r="E126" s="210"/>
      <c r="F126" s="652" t="s">
        <v>6</v>
      </c>
      <c r="G126" s="652"/>
      <c r="H126" s="41"/>
      <c r="I126" s="216"/>
      <c r="J126" s="41"/>
      <c r="N126" s="392" t="b">
        <v>0</v>
      </c>
    </row>
    <row r="127" spans="2:14" ht="6" customHeight="1" x14ac:dyDescent="0.25">
      <c r="B127" s="66"/>
      <c r="C127" s="66"/>
      <c r="D127" s="66"/>
      <c r="E127" s="41"/>
      <c r="F127" s="41"/>
      <c r="G127" s="41"/>
      <c r="H127" s="41"/>
      <c r="I127" s="216"/>
      <c r="J127" s="41"/>
      <c r="N127" s="392"/>
    </row>
    <row r="128" spans="2:14" ht="13.5" customHeight="1" x14ac:dyDescent="0.25">
      <c r="B128" s="44"/>
      <c r="C128" s="210"/>
      <c r="D128" s="210"/>
      <c r="E128" s="210"/>
      <c r="F128" s="652" t="s">
        <v>7</v>
      </c>
      <c r="G128" s="652"/>
      <c r="H128" s="41"/>
      <c r="I128" s="216"/>
      <c r="J128" s="41"/>
      <c r="N128" s="392" t="b">
        <v>0</v>
      </c>
    </row>
    <row r="129" spans="2:14" ht="6" customHeight="1" x14ac:dyDescent="0.25">
      <c r="B129" s="66"/>
      <c r="C129" s="66"/>
      <c r="D129" s="66"/>
      <c r="E129" s="41"/>
      <c r="F129" s="41"/>
      <c r="G129" s="41"/>
      <c r="H129" s="41"/>
      <c r="I129" s="216"/>
      <c r="J129" s="41"/>
      <c r="N129" s="392"/>
    </row>
    <row r="130" spans="2:14" ht="12.75" customHeight="1" x14ac:dyDescent="0.25">
      <c r="B130" s="44"/>
      <c r="C130" s="69"/>
      <c r="D130" s="69"/>
      <c r="E130" s="209"/>
      <c r="F130" s="652" t="s">
        <v>9</v>
      </c>
      <c r="G130" s="652"/>
      <c r="H130" s="41"/>
      <c r="I130" s="216"/>
      <c r="J130" s="41"/>
      <c r="N130" s="392" t="b">
        <v>0</v>
      </c>
    </row>
    <row r="131" spans="2:14" ht="6" customHeight="1" x14ac:dyDescent="0.25">
      <c r="B131" s="66"/>
      <c r="C131" s="66"/>
      <c r="D131" s="66"/>
      <c r="E131" s="41"/>
      <c r="F131" s="41"/>
      <c r="G131" s="41"/>
      <c r="H131" s="41"/>
      <c r="I131" s="216"/>
      <c r="J131" s="41"/>
      <c r="N131" s="392"/>
    </row>
    <row r="132" spans="2:14" ht="12.75" customHeight="1" x14ac:dyDescent="0.25">
      <c r="B132" s="44"/>
      <c r="C132" s="210"/>
      <c r="D132" s="210"/>
      <c r="E132" s="210"/>
      <c r="F132" s="652" t="s">
        <v>8</v>
      </c>
      <c r="G132" s="652"/>
      <c r="H132" s="41"/>
      <c r="I132" s="216"/>
      <c r="J132" s="41"/>
      <c r="N132" s="392" t="b">
        <v>0</v>
      </c>
    </row>
    <row r="133" spans="2:14" ht="6" customHeight="1" x14ac:dyDescent="0.25">
      <c r="B133" s="66"/>
      <c r="C133" s="66"/>
      <c r="D133" s="66"/>
      <c r="E133" s="41"/>
      <c r="F133" s="41"/>
      <c r="G133" s="41"/>
      <c r="H133" s="41"/>
      <c r="I133" s="216"/>
      <c r="J133" s="41"/>
      <c r="N133" s="392"/>
    </row>
    <row r="134" spans="2:14" ht="12.75" customHeight="1" x14ac:dyDescent="0.25">
      <c r="B134" s="44"/>
      <c r="C134" s="210"/>
      <c r="D134" s="210"/>
      <c r="E134" s="210"/>
      <c r="F134" s="652" t="s">
        <v>10</v>
      </c>
      <c r="G134" s="652"/>
      <c r="H134" s="41"/>
      <c r="I134" s="216"/>
      <c r="J134" s="41"/>
      <c r="N134" s="392" t="b">
        <v>0</v>
      </c>
    </row>
    <row r="135" spans="2:14" ht="6" customHeight="1" x14ac:dyDescent="0.25">
      <c r="B135" s="66"/>
      <c r="C135" s="66"/>
      <c r="D135" s="66"/>
      <c r="E135" s="41"/>
      <c r="F135" s="41"/>
      <c r="G135" s="41"/>
      <c r="H135" s="41"/>
      <c r="I135" s="216"/>
      <c r="J135" s="41"/>
      <c r="N135" s="392"/>
    </row>
    <row r="136" spans="2:14" ht="12.75" customHeight="1" x14ac:dyDescent="0.25">
      <c r="B136" s="44"/>
      <c r="C136" s="210"/>
      <c r="D136" s="210"/>
      <c r="E136" s="210"/>
      <c r="F136" s="652" t="s">
        <v>11</v>
      </c>
      <c r="G136" s="652"/>
      <c r="H136" s="41"/>
      <c r="I136" s="216"/>
      <c r="J136" s="41"/>
      <c r="N136" s="392" t="b">
        <v>0</v>
      </c>
    </row>
    <row r="137" spans="2:14" ht="6" customHeight="1" x14ac:dyDescent="0.25">
      <c r="B137" s="66"/>
      <c r="C137" s="66"/>
      <c r="D137" s="66"/>
      <c r="E137" s="41"/>
      <c r="F137" s="41"/>
      <c r="G137" s="41"/>
      <c r="H137" s="41"/>
      <c r="I137" s="216"/>
      <c r="J137" s="41"/>
      <c r="N137" s="392"/>
    </row>
    <row r="138" spans="2:14" ht="12.75" customHeight="1" x14ac:dyDescent="0.25">
      <c r="B138" s="44"/>
      <c r="C138" s="210"/>
      <c r="D138" s="210"/>
      <c r="E138" s="210"/>
      <c r="F138" s="652" t="s">
        <v>12</v>
      </c>
      <c r="G138" s="652"/>
      <c r="H138" s="41"/>
      <c r="I138" s="216"/>
      <c r="J138" s="41"/>
      <c r="N138" s="392" t="b">
        <v>0</v>
      </c>
    </row>
    <row r="139" spans="2:14" ht="6" customHeight="1" x14ac:dyDescent="0.25">
      <c r="B139" s="66"/>
      <c r="C139" s="66"/>
      <c r="D139" s="66"/>
      <c r="E139" s="41"/>
      <c r="F139" s="41"/>
      <c r="G139" s="41"/>
      <c r="H139" s="41"/>
      <c r="I139" s="216"/>
      <c r="J139" s="41"/>
      <c r="N139" s="392"/>
    </row>
    <row r="140" spans="2:14" ht="12.75" customHeight="1" x14ac:dyDescent="0.25">
      <c r="B140" s="44"/>
      <c r="C140" s="210"/>
      <c r="D140" s="210"/>
      <c r="E140" s="208" t="s">
        <v>496</v>
      </c>
      <c r="F140" s="648"/>
      <c r="G140" s="648"/>
      <c r="H140" s="41"/>
      <c r="I140" s="216"/>
      <c r="J140" s="41"/>
      <c r="N140" s="392" t="str">
        <f>IF(F140&lt;&gt;"","TRUE","FALSE")</f>
        <v>FALSE</v>
      </c>
    </row>
    <row r="141" spans="2:14" ht="6" customHeight="1" x14ac:dyDescent="0.25">
      <c r="B141" s="550"/>
      <c r="C141" s="550"/>
      <c r="D141" s="550"/>
      <c r="E141" s="41"/>
      <c r="F141" s="41"/>
      <c r="G141" s="41"/>
      <c r="H141" s="41"/>
      <c r="I141" s="216"/>
      <c r="J141" s="41"/>
      <c r="N141" s="392"/>
    </row>
    <row r="142" spans="2:14" ht="12.75" customHeight="1" x14ac:dyDescent="0.25">
      <c r="B142" s="557"/>
      <c r="C142" s="558" t="s">
        <v>525</v>
      </c>
      <c r="D142" s="657" t="s">
        <v>334</v>
      </c>
      <c r="E142" s="657"/>
      <c r="F142" s="646" t="s">
        <v>333</v>
      </c>
      <c r="G142" s="646"/>
      <c r="H142" s="555"/>
      <c r="I142" s="556"/>
      <c r="J142" s="555"/>
      <c r="L142" s="220" t="str">
        <f>IF((COUNTIF(N142:N148,"TRUE")+IF(F148&lt;&gt;"",1,0))&gt;1,"Error Line O - Multiple selections checked or input","")</f>
        <v/>
      </c>
      <c r="N142" s="392" t="b">
        <v>0</v>
      </c>
    </row>
    <row r="143" spans="2:14" ht="6" customHeight="1" x14ac:dyDescent="0.25">
      <c r="B143" s="557"/>
      <c r="C143" s="558"/>
      <c r="D143" s="558"/>
      <c r="E143" s="560"/>
      <c r="F143" s="561"/>
      <c r="G143" s="561"/>
      <c r="H143" s="555"/>
      <c r="I143" s="556"/>
      <c r="J143" s="555"/>
      <c r="N143" s="392"/>
    </row>
    <row r="144" spans="2:14" ht="12.75" customHeight="1" x14ac:dyDescent="0.25">
      <c r="B144" s="557"/>
      <c r="C144" s="558"/>
      <c r="D144" s="558"/>
      <c r="E144" s="646" t="s">
        <v>332</v>
      </c>
      <c r="F144" s="646"/>
      <c r="G144" s="646"/>
      <c r="H144" s="555"/>
      <c r="I144" s="556"/>
      <c r="J144" s="555"/>
      <c r="N144" s="392" t="b">
        <v>0</v>
      </c>
    </row>
    <row r="145" spans="2:14" ht="6" customHeight="1" x14ac:dyDescent="0.25">
      <c r="B145" s="562"/>
      <c r="C145" s="562"/>
      <c r="D145" s="562"/>
      <c r="E145" s="555"/>
      <c r="F145" s="555"/>
      <c r="G145" s="555"/>
      <c r="H145" s="555"/>
      <c r="I145" s="556"/>
      <c r="J145" s="555"/>
      <c r="N145" s="392"/>
    </row>
    <row r="146" spans="2:14" ht="12.75" customHeight="1" x14ac:dyDescent="0.25">
      <c r="B146" s="557"/>
      <c r="C146" s="563"/>
      <c r="D146" s="563"/>
      <c r="E146" s="563"/>
      <c r="F146" s="646" t="s">
        <v>331</v>
      </c>
      <c r="G146" s="646"/>
      <c r="H146" s="555"/>
      <c r="I146" s="556"/>
      <c r="J146" s="555"/>
      <c r="N146" s="392" t="b">
        <v>0</v>
      </c>
    </row>
    <row r="147" spans="2:14" ht="6" customHeight="1" x14ac:dyDescent="0.25">
      <c r="B147" s="562"/>
      <c r="C147" s="562"/>
      <c r="D147" s="562"/>
      <c r="E147" s="555"/>
      <c r="F147" s="555"/>
      <c r="G147" s="555"/>
      <c r="H147" s="555"/>
      <c r="I147" s="556"/>
      <c r="J147" s="555"/>
      <c r="N147" s="392"/>
    </row>
    <row r="148" spans="2:14" ht="12.75" customHeight="1" x14ac:dyDescent="0.25">
      <c r="B148" s="557"/>
      <c r="C148" s="558"/>
      <c r="D148" s="558"/>
      <c r="E148" s="559" t="s">
        <v>496</v>
      </c>
      <c r="F148" s="663"/>
      <c r="G148" s="663"/>
      <c r="H148" s="555"/>
      <c r="I148" s="556"/>
      <c r="J148" s="555"/>
      <c r="N148" s="392" t="str">
        <f>IF(F148&lt;&gt;"","TRUE","FALSE")</f>
        <v>FALSE</v>
      </c>
    </row>
    <row r="149" spans="2:14" ht="6" customHeight="1" x14ac:dyDescent="0.25">
      <c r="B149" s="562"/>
      <c r="C149" s="562"/>
      <c r="D149" s="562"/>
      <c r="E149" s="555"/>
      <c r="F149" s="555"/>
      <c r="G149" s="555"/>
      <c r="H149" s="555"/>
      <c r="I149" s="556"/>
      <c r="J149" s="555"/>
      <c r="K149" s="217"/>
      <c r="L149" s="221"/>
      <c r="M149" s="217"/>
      <c r="N149" s="392"/>
    </row>
    <row r="150" spans="2:14" ht="12.75" customHeight="1" x14ac:dyDescent="0.25">
      <c r="B150" s="44"/>
      <c r="C150" s="69" t="s">
        <v>526</v>
      </c>
      <c r="D150" s="656" t="s">
        <v>527</v>
      </c>
      <c r="E150" s="656"/>
      <c r="F150" s="656"/>
      <c r="G150" s="656"/>
      <c r="H150" s="41"/>
      <c r="I150" s="396"/>
      <c r="J150" s="41"/>
      <c r="N150" s="400">
        <f>SUM(I150)</f>
        <v>0</v>
      </c>
    </row>
    <row r="151" spans="2:14" ht="6" customHeight="1" x14ac:dyDescent="0.25">
      <c r="B151" s="550"/>
      <c r="C151" s="550"/>
      <c r="D151" s="550"/>
      <c r="E151" s="41"/>
      <c r="F151" s="41"/>
      <c r="G151" s="41"/>
      <c r="H151" s="41"/>
      <c r="I151" s="216"/>
      <c r="J151" s="41"/>
      <c r="N151" s="392"/>
    </row>
    <row r="152" spans="2:14" ht="12.75" customHeight="1" x14ac:dyDescent="0.25">
      <c r="B152" s="564"/>
      <c r="C152" s="565" t="s">
        <v>528</v>
      </c>
      <c r="D152" s="664" t="s">
        <v>529</v>
      </c>
      <c r="E152" s="664"/>
      <c r="F152" s="661"/>
      <c r="G152" s="661"/>
      <c r="H152" s="566"/>
      <c r="I152" s="567"/>
      <c r="J152" s="566"/>
      <c r="N152" s="392"/>
    </row>
    <row r="153" spans="2:14" ht="12.75" customHeight="1" x14ac:dyDescent="0.25">
      <c r="B153" s="564"/>
      <c r="C153" s="565"/>
      <c r="D153" s="565" t="s">
        <v>408</v>
      </c>
      <c r="E153" s="662" t="s">
        <v>530</v>
      </c>
      <c r="F153" s="662"/>
      <c r="G153" s="662"/>
      <c r="H153" s="566"/>
      <c r="I153" s="396"/>
      <c r="J153" s="566"/>
      <c r="N153" s="400">
        <f>SUM(I153)</f>
        <v>0</v>
      </c>
    </row>
    <row r="154" spans="2:14" ht="6" customHeight="1" x14ac:dyDescent="0.25">
      <c r="B154" s="564"/>
      <c r="C154" s="565"/>
      <c r="D154" s="565"/>
      <c r="E154" s="568"/>
      <c r="F154" s="569"/>
      <c r="G154" s="569"/>
      <c r="H154" s="566"/>
      <c r="I154" s="569"/>
      <c r="J154" s="566"/>
      <c r="N154" s="392"/>
    </row>
    <row r="155" spans="2:14" ht="12.75" customHeight="1" x14ac:dyDescent="0.25">
      <c r="B155" s="564"/>
      <c r="C155" s="565"/>
      <c r="D155" s="565" t="s">
        <v>409</v>
      </c>
      <c r="E155" s="662" t="s">
        <v>531</v>
      </c>
      <c r="F155" s="662"/>
      <c r="G155" s="662"/>
      <c r="H155" s="566"/>
      <c r="I155" s="396"/>
      <c r="J155" s="566"/>
      <c r="N155" s="400">
        <f>SUM(I155)</f>
        <v>0</v>
      </c>
    </row>
    <row r="156" spans="2:14" ht="6" customHeight="1" x14ac:dyDescent="0.25">
      <c r="B156" s="564"/>
      <c r="C156" s="565"/>
      <c r="D156" s="565"/>
      <c r="E156" s="568"/>
      <c r="F156" s="569"/>
      <c r="G156" s="569"/>
      <c r="H156" s="566"/>
      <c r="I156" s="569"/>
      <c r="J156" s="566"/>
      <c r="N156" s="392"/>
    </row>
    <row r="157" spans="2:14" ht="12.75" customHeight="1" x14ac:dyDescent="0.25">
      <c r="B157" s="564"/>
      <c r="C157" s="565"/>
      <c r="D157" s="565" t="s">
        <v>410</v>
      </c>
      <c r="E157" s="662" t="s">
        <v>620</v>
      </c>
      <c r="F157" s="662"/>
      <c r="G157" s="662"/>
      <c r="H157" s="566"/>
      <c r="I157" s="396"/>
      <c r="J157" s="566"/>
      <c r="N157" s="400">
        <f>SUM(I157)</f>
        <v>0</v>
      </c>
    </row>
    <row r="158" spans="2:14" ht="6" customHeight="1" x14ac:dyDescent="0.25">
      <c r="B158" s="564"/>
      <c r="C158" s="565"/>
      <c r="D158" s="565"/>
      <c r="E158" s="568"/>
      <c r="F158" s="569"/>
      <c r="G158" s="569"/>
      <c r="H158" s="566"/>
      <c r="I158" s="569"/>
      <c r="J158" s="566"/>
      <c r="N158" s="392"/>
    </row>
    <row r="159" spans="2:14" ht="12.75" customHeight="1" x14ac:dyDescent="0.25">
      <c r="B159" s="564"/>
      <c r="C159" s="565"/>
      <c r="D159" s="565" t="s">
        <v>411</v>
      </c>
      <c r="E159" s="662" t="s">
        <v>532</v>
      </c>
      <c r="F159" s="662"/>
      <c r="G159" s="662"/>
      <c r="H159" s="566"/>
      <c r="I159" s="396"/>
      <c r="J159" s="566"/>
      <c r="N159" s="400">
        <f>SUM(I159)</f>
        <v>0</v>
      </c>
    </row>
    <row r="160" spans="2:14" ht="6" customHeight="1" x14ac:dyDescent="0.25">
      <c r="B160" s="564"/>
      <c r="C160" s="565"/>
      <c r="D160" s="565"/>
      <c r="E160" s="570"/>
      <c r="F160" s="571"/>
      <c r="G160" s="571"/>
      <c r="H160" s="566"/>
      <c r="I160" s="567"/>
      <c r="J160" s="566"/>
      <c r="N160" s="392"/>
    </row>
    <row r="161" spans="2:14" ht="12.75" customHeight="1" x14ac:dyDescent="0.25">
      <c r="B161" s="572"/>
      <c r="C161" s="565"/>
      <c r="D161" s="565" t="s">
        <v>616</v>
      </c>
      <c r="E161" s="660" t="s">
        <v>338</v>
      </c>
      <c r="F161" s="660"/>
      <c r="G161" s="573" t="s">
        <v>423</v>
      </c>
      <c r="H161" s="565"/>
      <c r="I161" s="567"/>
      <c r="J161" s="566"/>
      <c r="L161" s="220" t="str">
        <f>IF(AND(N161,N163),"Error Line e - Yes &amp; No both checked","")</f>
        <v/>
      </c>
      <c r="N161" s="392" t="b">
        <v>0</v>
      </c>
    </row>
    <row r="162" spans="2:14" ht="6" customHeight="1" x14ac:dyDescent="0.25">
      <c r="B162" s="574"/>
      <c r="C162" s="574"/>
      <c r="D162" s="574"/>
      <c r="E162" s="645"/>
      <c r="F162" s="566"/>
      <c r="G162" s="566"/>
      <c r="H162" s="566"/>
      <c r="I162" s="567"/>
      <c r="J162" s="566"/>
      <c r="N162" s="392"/>
    </row>
    <row r="163" spans="2:14" ht="12.75" customHeight="1" x14ac:dyDescent="0.25">
      <c r="B163" s="574"/>
      <c r="C163" s="574"/>
      <c r="D163" s="574"/>
      <c r="E163" s="645"/>
      <c r="F163" s="575"/>
      <c r="G163" s="573" t="s">
        <v>424</v>
      </c>
      <c r="H163" s="565"/>
      <c r="I163" s="567"/>
      <c r="J163" s="566"/>
      <c r="N163" s="392" t="b">
        <v>0</v>
      </c>
    </row>
    <row r="164" spans="2:14" ht="6" customHeight="1" x14ac:dyDescent="0.25">
      <c r="B164" s="565"/>
      <c r="C164" s="565"/>
      <c r="D164" s="565"/>
      <c r="E164" s="565"/>
      <c r="F164" s="565"/>
      <c r="G164" s="565"/>
      <c r="H164" s="565"/>
      <c r="I164" s="567"/>
      <c r="J164" s="566"/>
      <c r="N164" s="392"/>
    </row>
    <row r="165" spans="2:14" ht="12.75" customHeight="1" x14ac:dyDescent="0.25">
      <c r="B165" s="572"/>
      <c r="C165" s="565"/>
      <c r="D165" s="565" t="s">
        <v>617</v>
      </c>
      <c r="E165" s="660" t="s">
        <v>339</v>
      </c>
      <c r="F165" s="660"/>
      <c r="G165" s="573" t="s">
        <v>423</v>
      </c>
      <c r="H165" s="565"/>
      <c r="I165" s="567"/>
      <c r="J165" s="566"/>
      <c r="L165" s="220" t="str">
        <f>IF(AND(N165,N167),"Error Line f - Yes &amp; No both checked","")</f>
        <v/>
      </c>
      <c r="N165" s="392" t="b">
        <v>0</v>
      </c>
    </row>
    <row r="166" spans="2:14" ht="6" customHeight="1" x14ac:dyDescent="0.25">
      <c r="B166" s="574"/>
      <c r="C166" s="574"/>
      <c r="D166" s="574"/>
      <c r="E166" s="645"/>
      <c r="F166" s="566"/>
      <c r="G166" s="566"/>
      <c r="H166" s="566"/>
      <c r="I166" s="567"/>
      <c r="J166" s="566"/>
      <c r="N166" s="392"/>
    </row>
    <row r="167" spans="2:14" ht="12.75" customHeight="1" x14ac:dyDescent="0.25">
      <c r="B167" s="565"/>
      <c r="C167" s="565"/>
      <c r="D167" s="565"/>
      <c r="E167" s="645"/>
      <c r="F167" s="575"/>
      <c r="G167" s="573" t="s">
        <v>424</v>
      </c>
      <c r="H167" s="565"/>
      <c r="I167" s="567"/>
      <c r="J167" s="566"/>
      <c r="N167" s="392" t="b">
        <v>0</v>
      </c>
    </row>
    <row r="168" spans="2:14" ht="6" customHeight="1" x14ac:dyDescent="0.25">
      <c r="B168" s="565"/>
      <c r="C168" s="565"/>
      <c r="D168" s="565"/>
      <c r="E168" s="565"/>
      <c r="F168" s="565"/>
      <c r="G168" s="565"/>
      <c r="H168" s="565"/>
      <c r="I168" s="567"/>
      <c r="J168" s="566"/>
      <c r="N168" s="392"/>
    </row>
    <row r="169" spans="2:14" ht="12.75" customHeight="1" x14ac:dyDescent="0.25">
      <c r="B169" s="564"/>
      <c r="C169" s="565"/>
      <c r="D169" s="565" t="s">
        <v>618</v>
      </c>
      <c r="E169" s="568" t="s">
        <v>619</v>
      </c>
      <c r="F169" s="666" t="s">
        <v>340</v>
      </c>
      <c r="G169" s="666"/>
      <c r="H169" s="566"/>
      <c r="I169" s="567"/>
      <c r="J169" s="566"/>
      <c r="L169" s="220" t="str">
        <f>IF((COUNTIF(N169:N179,"TRUE"))&gt;1,"Error Line g - Multiple selections checked","")</f>
        <v/>
      </c>
      <c r="N169" s="392" t="b">
        <v>0</v>
      </c>
    </row>
    <row r="170" spans="2:14" ht="6" customHeight="1" x14ac:dyDescent="0.25">
      <c r="B170" s="564"/>
      <c r="C170" s="565"/>
      <c r="D170" s="565"/>
      <c r="E170" s="568"/>
      <c r="F170" s="569"/>
      <c r="G170" s="569"/>
      <c r="H170" s="566"/>
      <c r="I170" s="567"/>
      <c r="J170" s="566"/>
      <c r="N170" s="392"/>
    </row>
    <row r="171" spans="2:14" ht="12.75" customHeight="1" x14ac:dyDescent="0.25">
      <c r="B171" s="564"/>
      <c r="C171" s="565"/>
      <c r="D171" s="565"/>
      <c r="E171" s="666" t="s">
        <v>341</v>
      </c>
      <c r="F171" s="666"/>
      <c r="G171" s="666"/>
      <c r="H171" s="566"/>
      <c r="I171" s="567"/>
      <c r="J171" s="566"/>
      <c r="N171" s="392" t="b">
        <v>0</v>
      </c>
    </row>
    <row r="172" spans="2:14" ht="6" customHeight="1" x14ac:dyDescent="0.25">
      <c r="B172" s="574"/>
      <c r="C172" s="574"/>
      <c r="D172" s="574"/>
      <c r="E172" s="566"/>
      <c r="F172" s="566"/>
      <c r="G172" s="566"/>
      <c r="H172" s="566"/>
      <c r="I172" s="567"/>
      <c r="J172" s="566"/>
      <c r="N172" s="392"/>
    </row>
    <row r="173" spans="2:14" ht="12.75" customHeight="1" x14ac:dyDescent="0.25">
      <c r="B173" s="564"/>
      <c r="C173" s="576"/>
      <c r="D173" s="576"/>
      <c r="E173" s="576"/>
      <c r="F173" s="666" t="s">
        <v>342</v>
      </c>
      <c r="G173" s="666"/>
      <c r="H173" s="566"/>
      <c r="I173" s="567"/>
      <c r="J173" s="566"/>
      <c r="N173" s="392" t="b">
        <v>0</v>
      </c>
    </row>
    <row r="174" spans="2:14" ht="6" customHeight="1" x14ac:dyDescent="0.25">
      <c r="B174" s="564"/>
      <c r="C174" s="565"/>
      <c r="D174" s="565"/>
      <c r="E174" s="568"/>
      <c r="F174" s="569"/>
      <c r="G174" s="569"/>
      <c r="H174" s="566"/>
      <c r="I174" s="567"/>
      <c r="J174" s="566"/>
      <c r="N174" s="392"/>
    </row>
    <row r="175" spans="2:14" ht="12.75" customHeight="1" x14ac:dyDescent="0.25">
      <c r="B175" s="564"/>
      <c r="C175" s="565"/>
      <c r="D175" s="565"/>
      <c r="E175" s="666" t="s">
        <v>533</v>
      </c>
      <c r="F175" s="666"/>
      <c r="G175" s="666"/>
      <c r="H175" s="566"/>
      <c r="I175" s="567"/>
      <c r="J175" s="566"/>
      <c r="N175" s="392" t="b">
        <v>0</v>
      </c>
    </row>
    <row r="176" spans="2:14" ht="6" customHeight="1" x14ac:dyDescent="0.25">
      <c r="B176" s="574"/>
      <c r="C176" s="574"/>
      <c r="D176" s="574"/>
      <c r="E176" s="566"/>
      <c r="F176" s="566"/>
      <c r="G176" s="566"/>
      <c r="H176" s="566"/>
      <c r="I176" s="567"/>
      <c r="J176" s="566"/>
      <c r="N176" s="392"/>
    </row>
    <row r="177" spans="2:14" ht="12.75" customHeight="1" x14ac:dyDescent="0.25">
      <c r="B177" s="564"/>
      <c r="C177" s="576"/>
      <c r="D177" s="576"/>
      <c r="E177" s="576"/>
      <c r="F177" s="666" t="s">
        <v>343</v>
      </c>
      <c r="G177" s="666"/>
      <c r="H177" s="566"/>
      <c r="I177" s="567"/>
      <c r="J177" s="566"/>
      <c r="N177" s="392" t="b">
        <v>0</v>
      </c>
    </row>
    <row r="178" spans="2:14" ht="6" customHeight="1" x14ac:dyDescent="0.25">
      <c r="B178" s="574"/>
      <c r="C178" s="574"/>
      <c r="D178" s="574"/>
      <c r="E178" s="566"/>
      <c r="F178" s="566"/>
      <c r="G178" s="566"/>
      <c r="H178" s="566"/>
      <c r="I178" s="567"/>
      <c r="J178" s="566"/>
      <c r="N178" s="392"/>
    </row>
    <row r="179" spans="2:14" ht="12.75" customHeight="1" x14ac:dyDescent="0.25">
      <c r="B179" s="564"/>
      <c r="C179" s="576"/>
      <c r="D179" s="576"/>
      <c r="E179" s="576"/>
      <c r="F179" s="666" t="s">
        <v>344</v>
      </c>
      <c r="G179" s="666"/>
      <c r="H179" s="566"/>
      <c r="I179" s="567"/>
      <c r="J179" s="566"/>
      <c r="N179" s="392" t="b">
        <v>0</v>
      </c>
    </row>
    <row r="180" spans="2:14" ht="6" customHeight="1" x14ac:dyDescent="0.25">
      <c r="B180" s="574"/>
      <c r="C180" s="574"/>
      <c r="D180" s="574"/>
      <c r="E180" s="566"/>
      <c r="F180" s="566"/>
      <c r="G180" s="566"/>
      <c r="H180" s="566"/>
      <c r="I180" s="567"/>
      <c r="J180" s="566"/>
      <c r="N180" s="392"/>
    </row>
    <row r="181" spans="2:14" ht="12.75" customHeight="1" x14ac:dyDescent="0.25">
      <c r="B181" s="81"/>
      <c r="C181" s="551" t="s">
        <v>534</v>
      </c>
      <c r="D181" s="668" t="s">
        <v>535</v>
      </c>
      <c r="E181" s="668"/>
      <c r="F181" s="667"/>
      <c r="G181" s="667"/>
      <c r="H181" s="47"/>
      <c r="I181" s="554"/>
      <c r="J181" s="47"/>
      <c r="N181" s="392"/>
    </row>
    <row r="182" spans="2:14" ht="6" customHeight="1" x14ac:dyDescent="0.25">
      <c r="B182" s="81"/>
      <c r="C182" s="551"/>
      <c r="D182" s="551"/>
      <c r="E182" s="552"/>
      <c r="F182" s="553"/>
      <c r="G182" s="553"/>
      <c r="H182" s="47"/>
      <c r="I182" s="554"/>
      <c r="J182" s="47"/>
      <c r="N182" s="392"/>
    </row>
    <row r="183" spans="2:14" ht="12.75" customHeight="1" x14ac:dyDescent="0.25">
      <c r="B183" s="46"/>
      <c r="C183" s="551"/>
      <c r="D183" s="551" t="s">
        <v>408</v>
      </c>
      <c r="E183" s="665" t="s">
        <v>538</v>
      </c>
      <c r="F183" s="665"/>
      <c r="G183" s="665"/>
      <c r="H183" s="47"/>
      <c r="I183" s="396"/>
      <c r="J183" s="47"/>
      <c r="N183" s="400">
        <f>SUM(I183)</f>
        <v>0</v>
      </c>
    </row>
    <row r="184" spans="2:14" ht="6" customHeight="1" x14ac:dyDescent="0.25">
      <c r="B184" s="549"/>
      <c r="C184" s="549"/>
      <c r="D184" s="549"/>
      <c r="E184" s="552"/>
      <c r="F184" s="47"/>
      <c r="G184" s="47"/>
      <c r="H184" s="47"/>
      <c r="I184" s="554"/>
      <c r="J184" s="47"/>
      <c r="N184" s="392"/>
    </row>
    <row r="185" spans="2:14" ht="12.75" customHeight="1" x14ac:dyDescent="0.25">
      <c r="B185" s="46"/>
      <c r="C185" s="551"/>
      <c r="D185" s="551" t="s">
        <v>409</v>
      </c>
      <c r="E185" s="665" t="s">
        <v>537</v>
      </c>
      <c r="F185" s="665"/>
      <c r="G185" s="665"/>
      <c r="H185" s="47"/>
      <c r="I185" s="396"/>
      <c r="J185" s="47"/>
      <c r="N185" s="400">
        <f>SUM(I185)</f>
        <v>0</v>
      </c>
    </row>
    <row r="186" spans="2:14" ht="6" customHeight="1" x14ac:dyDescent="0.25">
      <c r="B186" s="549"/>
      <c r="C186" s="549"/>
      <c r="D186" s="549"/>
      <c r="E186" s="552"/>
      <c r="F186" s="47"/>
      <c r="G186" s="47"/>
      <c r="H186" s="47"/>
      <c r="I186" s="554"/>
      <c r="J186" s="47"/>
      <c r="N186" s="392"/>
    </row>
    <row r="187" spans="2:14" ht="12.75" customHeight="1" x14ac:dyDescent="0.25">
      <c r="B187" s="46"/>
      <c r="C187" s="551"/>
      <c r="D187" s="551" t="s">
        <v>410</v>
      </c>
      <c r="E187" s="665" t="s">
        <v>536</v>
      </c>
      <c r="F187" s="665"/>
      <c r="G187" s="665"/>
      <c r="H187" s="47"/>
      <c r="I187" s="396"/>
      <c r="J187" s="47"/>
      <c r="N187" s="400">
        <f>SUM(I187)</f>
        <v>0</v>
      </c>
    </row>
    <row r="188" spans="2:14" ht="6" customHeight="1" x14ac:dyDescent="0.25">
      <c r="B188" s="549"/>
      <c r="C188" s="549"/>
      <c r="D188" s="549"/>
      <c r="E188" s="552"/>
      <c r="F188" s="47"/>
      <c r="G188" s="47"/>
      <c r="H188" s="47"/>
      <c r="I188" s="554"/>
      <c r="J188" s="47"/>
      <c r="N188" s="392"/>
    </row>
    <row r="189" spans="2:14" ht="6" customHeight="1" x14ac:dyDescent="0.25">
      <c r="B189" s="549"/>
      <c r="C189" s="549"/>
      <c r="D189" s="549"/>
      <c r="E189" s="47"/>
      <c r="F189" s="47"/>
      <c r="G189" s="47"/>
      <c r="H189" s="47"/>
      <c r="I189" s="554"/>
      <c r="J189" s="47"/>
      <c r="N189" s="392"/>
    </row>
    <row r="190" spans="2:14" ht="6" customHeight="1" x14ac:dyDescent="0.25">
      <c r="B190" s="549"/>
      <c r="C190" s="549"/>
      <c r="D190" s="549"/>
      <c r="E190" s="552"/>
      <c r="F190" s="47"/>
      <c r="G190" s="47"/>
      <c r="H190" s="47"/>
      <c r="I190" s="554"/>
      <c r="J190" s="47"/>
      <c r="N190" s="392"/>
    </row>
    <row r="191" spans="2:14" ht="12.75" customHeight="1" x14ac:dyDescent="0.25">
      <c r="B191" s="564"/>
      <c r="C191" s="565" t="s">
        <v>539</v>
      </c>
      <c r="D191" s="664" t="s">
        <v>540</v>
      </c>
      <c r="E191" s="664"/>
      <c r="F191" s="661"/>
      <c r="G191" s="661"/>
      <c r="H191" s="566"/>
      <c r="I191" s="567"/>
      <c r="J191" s="566"/>
      <c r="N191" s="392"/>
    </row>
    <row r="192" spans="2:14" ht="6" customHeight="1" x14ac:dyDescent="0.25">
      <c r="B192" s="564"/>
      <c r="C192" s="565"/>
      <c r="D192" s="565"/>
      <c r="E192" s="570"/>
      <c r="F192" s="571"/>
      <c r="G192" s="571"/>
      <c r="H192" s="566"/>
      <c r="I192" s="567"/>
      <c r="J192" s="566"/>
      <c r="N192" s="392"/>
    </row>
    <row r="193" spans="2:14" ht="12.75" customHeight="1" x14ac:dyDescent="0.25">
      <c r="B193" s="572"/>
      <c r="C193" s="565"/>
      <c r="D193" s="565" t="s">
        <v>408</v>
      </c>
      <c r="E193" s="662" t="s">
        <v>541</v>
      </c>
      <c r="F193" s="662"/>
      <c r="G193" s="662"/>
      <c r="H193" s="566"/>
      <c r="I193" s="396"/>
      <c r="J193" s="566"/>
      <c r="L193" s="220" t="str">
        <f>IF(AND(N193&gt;0,N199=0),"Error Line a - Mechanic I position keyed; average salary zero","")</f>
        <v/>
      </c>
      <c r="N193" s="400">
        <f>SUM(I193)</f>
        <v>0</v>
      </c>
    </row>
    <row r="194" spans="2:14" ht="6" customHeight="1" x14ac:dyDescent="0.25">
      <c r="B194" s="574"/>
      <c r="C194" s="574"/>
      <c r="D194" s="574"/>
      <c r="E194" s="570"/>
      <c r="F194" s="566"/>
      <c r="G194" s="566"/>
      <c r="H194" s="566"/>
      <c r="I194" s="567"/>
      <c r="J194" s="566"/>
      <c r="N194" s="392"/>
    </row>
    <row r="195" spans="2:14" ht="12.75" customHeight="1" x14ac:dyDescent="0.25">
      <c r="B195" s="572"/>
      <c r="C195" s="565"/>
      <c r="D195" s="565" t="s">
        <v>409</v>
      </c>
      <c r="E195" s="662" t="s">
        <v>543</v>
      </c>
      <c r="F195" s="662"/>
      <c r="G195" s="662"/>
      <c r="H195" s="566"/>
      <c r="I195" s="396"/>
      <c r="J195" s="566"/>
      <c r="L195" s="220" t="str">
        <f>IF(AND(N195&gt;0,N201=0),"Error Line b - Mechanic II position keyed; average salary zero","")</f>
        <v/>
      </c>
      <c r="N195" s="400">
        <f>SUM(I195)</f>
        <v>0</v>
      </c>
    </row>
    <row r="196" spans="2:14" ht="6" customHeight="1" x14ac:dyDescent="0.25">
      <c r="B196" s="574"/>
      <c r="C196" s="574"/>
      <c r="D196" s="574"/>
      <c r="E196" s="570"/>
      <c r="F196" s="566"/>
      <c r="G196" s="566"/>
      <c r="H196" s="566"/>
      <c r="I196" s="567"/>
      <c r="J196" s="566"/>
      <c r="N196" s="392"/>
    </row>
    <row r="197" spans="2:14" ht="12.75" customHeight="1" x14ac:dyDescent="0.25">
      <c r="B197" s="572"/>
      <c r="C197" s="565"/>
      <c r="D197" s="565" t="s">
        <v>410</v>
      </c>
      <c r="E197" s="662" t="s">
        <v>542</v>
      </c>
      <c r="F197" s="662"/>
      <c r="G197" s="662"/>
      <c r="H197" s="566"/>
      <c r="I197" s="396"/>
      <c r="J197" s="566"/>
      <c r="L197" s="220" t="str">
        <f>IF(AND(N197&gt;0,N203=0),"Error Line c - Mechanic III position keyed; average salary zero","")</f>
        <v/>
      </c>
      <c r="N197" s="400">
        <f>SUM(I197)</f>
        <v>0</v>
      </c>
    </row>
    <row r="198" spans="2:14" ht="6" customHeight="1" x14ac:dyDescent="0.25">
      <c r="B198" s="574"/>
      <c r="C198" s="574"/>
      <c r="D198" s="574"/>
      <c r="E198" s="570"/>
      <c r="F198" s="566"/>
      <c r="G198" s="566"/>
      <c r="H198" s="566"/>
      <c r="I198" s="567"/>
      <c r="J198" s="566"/>
      <c r="N198" s="392"/>
    </row>
    <row r="199" spans="2:14" ht="12.75" customHeight="1" x14ac:dyDescent="0.25">
      <c r="B199" s="572"/>
      <c r="C199" s="565"/>
      <c r="D199" s="565" t="s">
        <v>411</v>
      </c>
      <c r="E199" s="662" t="s">
        <v>544</v>
      </c>
      <c r="F199" s="662"/>
      <c r="G199" s="662"/>
      <c r="H199" s="566"/>
      <c r="I199" s="397"/>
      <c r="J199" s="566"/>
      <c r="L199" s="220" t="str">
        <f>IF(AND(N193=0,N199&gt;0),"Error Line a - Mechanic I positions = zero; average salary &gt; zero","")</f>
        <v/>
      </c>
      <c r="N199" s="400">
        <f>SUM(I199)</f>
        <v>0</v>
      </c>
    </row>
    <row r="200" spans="2:14" ht="6" customHeight="1" x14ac:dyDescent="0.25">
      <c r="B200" s="574"/>
      <c r="C200" s="574"/>
      <c r="D200" s="574"/>
      <c r="E200" s="570"/>
      <c r="F200" s="566"/>
      <c r="G200" s="566"/>
      <c r="H200" s="566"/>
      <c r="I200" s="567"/>
      <c r="J200" s="566"/>
      <c r="N200" s="392"/>
    </row>
    <row r="201" spans="2:14" ht="12.75" customHeight="1" x14ac:dyDescent="0.25">
      <c r="B201" s="572"/>
      <c r="C201" s="565"/>
      <c r="D201" s="565" t="s">
        <v>616</v>
      </c>
      <c r="E201" s="662" t="s">
        <v>545</v>
      </c>
      <c r="F201" s="662"/>
      <c r="G201" s="662"/>
      <c r="H201" s="566"/>
      <c r="I201" s="397"/>
      <c r="J201" s="566"/>
      <c r="L201" s="220" t="str">
        <f>IF(AND(N195=0,N201&gt;0),"Error Line b - Mechanic II positions = zero; average salary &gt; zero","")</f>
        <v/>
      </c>
      <c r="N201" s="400">
        <f>SUM(I201)</f>
        <v>0</v>
      </c>
    </row>
    <row r="202" spans="2:14" ht="6" customHeight="1" x14ac:dyDescent="0.25">
      <c r="B202" s="574"/>
      <c r="C202" s="574"/>
      <c r="D202" s="574"/>
      <c r="E202" s="570"/>
      <c r="F202" s="566"/>
      <c r="G202" s="566"/>
      <c r="H202" s="566"/>
      <c r="I202" s="567"/>
      <c r="J202" s="566"/>
      <c r="N202" s="392"/>
    </row>
    <row r="203" spans="2:14" ht="12.75" customHeight="1" x14ac:dyDescent="0.25">
      <c r="B203" s="572"/>
      <c r="C203" s="565"/>
      <c r="D203" s="565" t="s">
        <v>617</v>
      </c>
      <c r="E203" s="662" t="s">
        <v>546</v>
      </c>
      <c r="F203" s="662"/>
      <c r="G203" s="662"/>
      <c r="H203" s="566"/>
      <c r="I203" s="397"/>
      <c r="J203" s="566"/>
      <c r="L203" s="220" t="str">
        <f>IF(AND(N197=0,N203&gt;0),"Error Line c - Mechanic III positions = zero; average salary &gt; zero","")</f>
        <v/>
      </c>
      <c r="N203" s="400">
        <f>SUM(I203)</f>
        <v>0</v>
      </c>
    </row>
    <row r="204" spans="2:14" ht="6" customHeight="1" x14ac:dyDescent="0.25">
      <c r="B204" s="574"/>
      <c r="C204" s="574"/>
      <c r="D204" s="574"/>
      <c r="E204" s="570"/>
      <c r="F204" s="566"/>
      <c r="G204" s="566"/>
      <c r="H204" s="566"/>
      <c r="I204" s="567"/>
      <c r="J204" s="566"/>
      <c r="N204" s="219"/>
    </row>
    <row r="254" spans="2:4" ht="12.75" customHeight="1" x14ac:dyDescent="0.25">
      <c r="B254" s="8"/>
      <c r="C254" s="8"/>
      <c r="D254" s="8"/>
    </row>
    <row r="257" spans="2:4" ht="12.75" customHeight="1" x14ac:dyDescent="0.25">
      <c r="B257" s="8"/>
      <c r="C257" s="8"/>
      <c r="D257" s="8"/>
    </row>
    <row r="258" spans="2:4" ht="12.75" customHeight="1" x14ac:dyDescent="0.25">
      <c r="B258" s="8"/>
      <c r="C258" s="8"/>
      <c r="D258" s="8"/>
    </row>
    <row r="259" spans="2:4" ht="12.75" customHeight="1" x14ac:dyDescent="0.25">
      <c r="B259" s="8"/>
      <c r="C259" s="8"/>
      <c r="D259" s="8"/>
    </row>
    <row r="260" spans="2:4" ht="12.75" customHeight="1" x14ac:dyDescent="0.25">
      <c r="B260" s="8"/>
      <c r="C260" s="8"/>
      <c r="D260" s="8"/>
    </row>
    <row r="261" spans="2:4" ht="12.75" customHeight="1" x14ac:dyDescent="0.25">
      <c r="B261" s="8"/>
      <c r="C261" s="8"/>
      <c r="D261" s="8"/>
    </row>
    <row r="262" spans="2:4" ht="12.75" customHeight="1" x14ac:dyDescent="0.25">
      <c r="B262" s="8"/>
      <c r="C262" s="8"/>
      <c r="D262" s="8"/>
    </row>
    <row r="265" spans="2:4" ht="12.75" customHeight="1" x14ac:dyDescent="0.25">
      <c r="B265" s="8"/>
      <c r="C265" s="8"/>
      <c r="D265" s="8"/>
    </row>
  </sheetData>
  <sheetProtection sheet="1" selectLockedCells="1"/>
  <mergeCells count="113">
    <mergeCell ref="F177:G177"/>
    <mergeCell ref="F179:G179"/>
    <mergeCell ref="F181:G181"/>
    <mergeCell ref="E183:G183"/>
    <mergeCell ref="E166:E167"/>
    <mergeCell ref="F169:G169"/>
    <mergeCell ref="E171:G171"/>
    <mergeCell ref="F173:G173"/>
    <mergeCell ref="E175:G175"/>
    <mergeCell ref="D181:E181"/>
    <mergeCell ref="D191:E191"/>
    <mergeCell ref="E197:G197"/>
    <mergeCell ref="E199:G199"/>
    <mergeCell ref="E201:G201"/>
    <mergeCell ref="E203:G203"/>
    <mergeCell ref="E185:G185"/>
    <mergeCell ref="E187:G187"/>
    <mergeCell ref="F191:G191"/>
    <mergeCell ref="E193:G193"/>
    <mergeCell ref="E195:G195"/>
    <mergeCell ref="E161:F161"/>
    <mergeCell ref="E162:E163"/>
    <mergeCell ref="E165:F165"/>
    <mergeCell ref="F152:G152"/>
    <mergeCell ref="E153:G153"/>
    <mergeCell ref="E155:G155"/>
    <mergeCell ref="F142:G142"/>
    <mergeCell ref="E144:G144"/>
    <mergeCell ref="F146:G146"/>
    <mergeCell ref="F148:G148"/>
    <mergeCell ref="D142:E142"/>
    <mergeCell ref="D150:G150"/>
    <mergeCell ref="D152:E152"/>
    <mergeCell ref="E157:G157"/>
    <mergeCell ref="E159:G159"/>
    <mergeCell ref="F138:G138"/>
    <mergeCell ref="F110:G110"/>
    <mergeCell ref="E112:G112"/>
    <mergeCell ref="F114:G114"/>
    <mergeCell ref="F116:G116"/>
    <mergeCell ref="D110:E110"/>
    <mergeCell ref="D118:E118"/>
    <mergeCell ref="E106:G106"/>
    <mergeCell ref="F118:G118"/>
    <mergeCell ref="F120:G120"/>
    <mergeCell ref="F122:G122"/>
    <mergeCell ref="F124:G124"/>
    <mergeCell ref="F126:G126"/>
    <mergeCell ref="F128:G128"/>
    <mergeCell ref="F130:G130"/>
    <mergeCell ref="F132:G132"/>
    <mergeCell ref="F134:G134"/>
    <mergeCell ref="F136:G136"/>
    <mergeCell ref="F140:G140"/>
    <mergeCell ref="F101:G101"/>
    <mergeCell ref="F3:G4"/>
    <mergeCell ref="F104:G104"/>
    <mergeCell ref="F108:G108"/>
    <mergeCell ref="D40:F40"/>
    <mergeCell ref="D44:F44"/>
    <mergeCell ref="D48:E48"/>
    <mergeCell ref="D70:F70"/>
    <mergeCell ref="D76:F76"/>
    <mergeCell ref="D80:F80"/>
    <mergeCell ref="D84:E84"/>
    <mergeCell ref="D93:E93"/>
    <mergeCell ref="D104:E104"/>
    <mergeCell ref="F91:G91"/>
    <mergeCell ref="F93:G93"/>
    <mergeCell ref="F95:G95"/>
    <mergeCell ref="F97:G97"/>
    <mergeCell ref="F99:G99"/>
    <mergeCell ref="F84:G84"/>
    <mergeCell ref="F86:G86"/>
    <mergeCell ref="F88:G88"/>
    <mergeCell ref="F82:G82"/>
    <mergeCell ref="F72:G72"/>
    <mergeCell ref="F74:G74"/>
    <mergeCell ref="F78:G78"/>
    <mergeCell ref="F58:G58"/>
    <mergeCell ref="F68:G68"/>
    <mergeCell ref="F60:G60"/>
    <mergeCell ref="F62:G62"/>
    <mergeCell ref="F64:G64"/>
    <mergeCell ref="F66:G66"/>
    <mergeCell ref="F48:G48"/>
    <mergeCell ref="F50:G50"/>
    <mergeCell ref="F52:G52"/>
    <mergeCell ref="F54:G54"/>
    <mergeCell ref="F56:G56"/>
    <mergeCell ref="E41:E42"/>
    <mergeCell ref="E45:E46"/>
    <mergeCell ref="F32:G32"/>
    <mergeCell ref="F34:G34"/>
    <mergeCell ref="F36:G36"/>
    <mergeCell ref="F26:G26"/>
    <mergeCell ref="F38:G38"/>
    <mergeCell ref="C3:E4"/>
    <mergeCell ref="F8:G8"/>
    <mergeCell ref="F10:G10"/>
    <mergeCell ref="F12:G12"/>
    <mergeCell ref="F14:G14"/>
    <mergeCell ref="F16:G16"/>
    <mergeCell ref="F6:G6"/>
    <mergeCell ref="F5:G5"/>
    <mergeCell ref="D5:E5"/>
    <mergeCell ref="E18:F18"/>
    <mergeCell ref="E22:F22"/>
    <mergeCell ref="F28:G28"/>
    <mergeCell ref="F30:G30"/>
    <mergeCell ref="E19:E20"/>
    <mergeCell ref="D6:E6"/>
    <mergeCell ref="D26:E26"/>
  </mergeCells>
  <phoneticPr fontId="0" type="noConversion"/>
  <conditionalFormatting sqref="L6:L153 L155 L157 L159:L189 L191:L203">
    <cfRule type="expression" dxfId="5" priority="5">
      <formula>IF(L6&lt;&gt;"",-1,0)</formula>
    </cfRule>
  </conditionalFormatting>
  <conditionalFormatting sqref="L154">
    <cfRule type="expression" dxfId="4" priority="4">
      <formula>IF(L154&lt;&gt;"",-1,0)</formula>
    </cfRule>
  </conditionalFormatting>
  <conditionalFormatting sqref="L156">
    <cfRule type="expression" dxfId="3" priority="3">
      <formula>IF(L156&lt;&gt;"",-1,0)</formula>
    </cfRule>
  </conditionalFormatting>
  <conditionalFormatting sqref="L158">
    <cfRule type="expression" dxfId="2" priority="2">
      <formula>IF(L158&lt;&gt;"",-1,0)</formula>
    </cfRule>
  </conditionalFormatting>
  <conditionalFormatting sqref="L190">
    <cfRule type="expression" dxfId="1" priority="1">
      <formula>IF(L190&lt;&gt;"",-1,0)</formula>
    </cfRule>
  </conditionalFormatting>
  <dataValidations count="1">
    <dataValidation type="list" allowBlank="1" showInputMessage="1" showErrorMessage="1" sqref="B256:D256" xr:uid="{00000000-0002-0000-0500-000000000000}">
      <formula1>$B$256:$B$260</formula1>
    </dataValidation>
  </dataValidations>
  <printOptions horizontalCentered="1"/>
  <pageMargins left="0.5" right="0.5" top="1" bottom="0.5" header="0.5" footer="0.5"/>
  <pageSetup scale="87" orientation="portrait" horizontalDpi="300" verticalDpi="300" r:id="rId1"/>
  <headerFooter differentFirst="1" alignWithMargins="0">
    <oddHeader xml:space="preserve">&amp;LTD-1 
Revised 07-02-19
CSW&amp;"Times New Roman,Regular"
&amp;C&amp;"Times New Roman,Regular"North Carolina Public Schools
Annual Pupil Transportation Report
&amp;R2018-2019
Pg. 4
</oddHeader>
    <firstHeader>&amp;L&amp;"Times New Roman,Regular"TD-1(elec)
Revised 2-4-19
&amp;6CSW&amp;C&amp;"Times New Roman,Regular"PUBLIC SCHOOLS
ANNUAL PUPIL TRANSPORTATION REPORT&amp;R&amp;"Times New Roman,Regular"2018-19
Pg 4</firstHeader>
  </headerFooter>
  <rowBreaks count="2" manualBreakCount="2">
    <brk id="91" min="1" max="9" man="1"/>
    <brk id="180"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78" r:id="rId4" name="Check Box c1">
              <controlPr locked="0" defaultSize="0" autoFill="0" autoLine="0" autoPict="0">
                <anchor moveWithCells="1">
                  <from>
                    <xdr:col>8</xdr:col>
                    <xdr:colOff>0</xdr:colOff>
                    <xdr:row>26</xdr:row>
                    <xdr:rowOff>22860</xdr:rowOff>
                  </from>
                  <to>
                    <xdr:col>8</xdr:col>
                    <xdr:colOff>304800</xdr:colOff>
                    <xdr:row>28</xdr:row>
                    <xdr:rowOff>30480</xdr:rowOff>
                  </to>
                </anchor>
              </controlPr>
            </control>
          </mc:Choice>
        </mc:AlternateContent>
        <mc:AlternateContent xmlns:mc="http://schemas.openxmlformats.org/markup-compatibility/2006">
          <mc:Choice Requires="x14">
            <control shapeId="6179" r:id="rId5" name="Check Box c2">
              <controlPr locked="0" defaultSize="0" autoFill="0" autoLine="0" autoPict="0">
                <anchor moveWithCells="1">
                  <from>
                    <xdr:col>8</xdr:col>
                    <xdr:colOff>0</xdr:colOff>
                    <xdr:row>28</xdr:row>
                    <xdr:rowOff>7620</xdr:rowOff>
                  </from>
                  <to>
                    <xdr:col>8</xdr:col>
                    <xdr:colOff>304800</xdr:colOff>
                    <xdr:row>30</xdr:row>
                    <xdr:rowOff>22860</xdr:rowOff>
                  </to>
                </anchor>
              </controlPr>
            </control>
          </mc:Choice>
        </mc:AlternateContent>
        <mc:AlternateContent xmlns:mc="http://schemas.openxmlformats.org/markup-compatibility/2006">
          <mc:Choice Requires="x14">
            <control shapeId="6180" r:id="rId6" name="Check Box c3">
              <controlPr locked="0" defaultSize="0" autoFill="0" autoLine="0" autoPict="0">
                <anchor moveWithCells="1">
                  <from>
                    <xdr:col>8</xdr:col>
                    <xdr:colOff>0</xdr:colOff>
                    <xdr:row>30</xdr:row>
                    <xdr:rowOff>0</xdr:rowOff>
                  </from>
                  <to>
                    <xdr:col>8</xdr:col>
                    <xdr:colOff>304800</xdr:colOff>
                    <xdr:row>32</xdr:row>
                    <xdr:rowOff>22860</xdr:rowOff>
                  </to>
                </anchor>
              </controlPr>
            </control>
          </mc:Choice>
        </mc:AlternateContent>
        <mc:AlternateContent xmlns:mc="http://schemas.openxmlformats.org/markup-compatibility/2006">
          <mc:Choice Requires="x14">
            <control shapeId="6181" r:id="rId7" name="Check Box c4">
              <controlPr locked="0" defaultSize="0" autoFill="0" autoLine="0" autoPict="0">
                <anchor moveWithCells="1">
                  <from>
                    <xdr:col>8</xdr:col>
                    <xdr:colOff>0</xdr:colOff>
                    <xdr:row>32</xdr:row>
                    <xdr:rowOff>7620</xdr:rowOff>
                  </from>
                  <to>
                    <xdr:col>8</xdr:col>
                    <xdr:colOff>304800</xdr:colOff>
                    <xdr:row>34</xdr:row>
                    <xdr:rowOff>22860</xdr:rowOff>
                  </to>
                </anchor>
              </controlPr>
            </control>
          </mc:Choice>
        </mc:AlternateContent>
        <mc:AlternateContent xmlns:mc="http://schemas.openxmlformats.org/markup-compatibility/2006">
          <mc:Choice Requires="x14">
            <control shapeId="6182" r:id="rId8" name="Check Box c5">
              <controlPr locked="0" defaultSize="0" autoFill="0" autoLine="0" autoPict="0">
                <anchor moveWithCells="1">
                  <from>
                    <xdr:col>8</xdr:col>
                    <xdr:colOff>0</xdr:colOff>
                    <xdr:row>34</xdr:row>
                    <xdr:rowOff>22860</xdr:rowOff>
                  </from>
                  <to>
                    <xdr:col>8</xdr:col>
                    <xdr:colOff>304800</xdr:colOff>
                    <xdr:row>36</xdr:row>
                    <xdr:rowOff>22860</xdr:rowOff>
                  </to>
                </anchor>
              </controlPr>
            </control>
          </mc:Choice>
        </mc:AlternateContent>
        <mc:AlternateContent xmlns:mc="http://schemas.openxmlformats.org/markup-compatibility/2006">
          <mc:Choice Requires="x14">
            <control shapeId="6185" r:id="rId9" name="Check Box a1">
              <controlPr locked="0" defaultSize="0" autoFill="0" autoLine="0" autoPict="0">
                <anchor moveWithCells="1">
                  <from>
                    <xdr:col>8</xdr:col>
                    <xdr:colOff>0</xdr:colOff>
                    <xdr:row>4</xdr:row>
                    <xdr:rowOff>106680</xdr:rowOff>
                  </from>
                  <to>
                    <xdr:col>8</xdr:col>
                    <xdr:colOff>304800</xdr:colOff>
                    <xdr:row>6</xdr:row>
                    <xdr:rowOff>30480</xdr:rowOff>
                  </to>
                </anchor>
              </controlPr>
            </control>
          </mc:Choice>
        </mc:AlternateContent>
        <mc:AlternateContent xmlns:mc="http://schemas.openxmlformats.org/markup-compatibility/2006">
          <mc:Choice Requires="x14">
            <control shapeId="6186" r:id="rId10" name="Check Box a2">
              <controlPr locked="0" defaultSize="0" autoFill="0" autoLine="0" autoPict="0">
                <anchor moveWithCells="1">
                  <from>
                    <xdr:col>8</xdr:col>
                    <xdr:colOff>0</xdr:colOff>
                    <xdr:row>6</xdr:row>
                    <xdr:rowOff>22860</xdr:rowOff>
                  </from>
                  <to>
                    <xdr:col>8</xdr:col>
                    <xdr:colOff>304800</xdr:colOff>
                    <xdr:row>8</xdr:row>
                    <xdr:rowOff>30480</xdr:rowOff>
                  </to>
                </anchor>
              </controlPr>
            </control>
          </mc:Choice>
        </mc:AlternateContent>
        <mc:AlternateContent xmlns:mc="http://schemas.openxmlformats.org/markup-compatibility/2006">
          <mc:Choice Requires="x14">
            <control shapeId="6187" r:id="rId11" name="Check Box a3">
              <controlPr locked="0" defaultSize="0" autoFill="0" autoLine="0" autoPict="0">
                <anchor moveWithCells="1">
                  <from>
                    <xdr:col>8</xdr:col>
                    <xdr:colOff>0</xdr:colOff>
                    <xdr:row>8</xdr:row>
                    <xdr:rowOff>7620</xdr:rowOff>
                  </from>
                  <to>
                    <xdr:col>8</xdr:col>
                    <xdr:colOff>304800</xdr:colOff>
                    <xdr:row>10</xdr:row>
                    <xdr:rowOff>30480</xdr:rowOff>
                  </to>
                </anchor>
              </controlPr>
            </control>
          </mc:Choice>
        </mc:AlternateContent>
        <mc:AlternateContent xmlns:mc="http://schemas.openxmlformats.org/markup-compatibility/2006">
          <mc:Choice Requires="x14">
            <control shapeId="6188" r:id="rId12" name="Check Box a4">
              <controlPr locked="0" defaultSize="0" autoFill="0" autoLine="0" autoPict="0">
                <anchor moveWithCells="1">
                  <from>
                    <xdr:col>8</xdr:col>
                    <xdr:colOff>0</xdr:colOff>
                    <xdr:row>10</xdr:row>
                    <xdr:rowOff>22860</xdr:rowOff>
                  </from>
                  <to>
                    <xdr:col>8</xdr:col>
                    <xdr:colOff>304800</xdr:colOff>
                    <xdr:row>12</xdr:row>
                    <xdr:rowOff>30480</xdr:rowOff>
                  </to>
                </anchor>
              </controlPr>
            </control>
          </mc:Choice>
        </mc:AlternateContent>
        <mc:AlternateContent xmlns:mc="http://schemas.openxmlformats.org/markup-compatibility/2006">
          <mc:Choice Requires="x14">
            <control shapeId="6189" r:id="rId13" name="Check Box a5">
              <controlPr locked="0" defaultSize="0" autoFill="0" autoLine="0" autoPict="0">
                <anchor moveWithCells="1">
                  <from>
                    <xdr:col>8</xdr:col>
                    <xdr:colOff>0</xdr:colOff>
                    <xdr:row>12</xdr:row>
                    <xdr:rowOff>22860</xdr:rowOff>
                  </from>
                  <to>
                    <xdr:col>8</xdr:col>
                    <xdr:colOff>304800</xdr:colOff>
                    <xdr:row>14</xdr:row>
                    <xdr:rowOff>30480</xdr:rowOff>
                  </to>
                </anchor>
              </controlPr>
            </control>
          </mc:Choice>
        </mc:AlternateContent>
        <mc:AlternateContent xmlns:mc="http://schemas.openxmlformats.org/markup-compatibility/2006">
          <mc:Choice Requires="x14">
            <control shapeId="6197" r:id="rId14" name="Check Box b1">
              <controlPr locked="0" defaultSize="0" autoFill="0" autoLine="0" autoPict="0">
                <anchor moveWithCells="1">
                  <from>
                    <xdr:col>8</xdr:col>
                    <xdr:colOff>0</xdr:colOff>
                    <xdr:row>16</xdr:row>
                    <xdr:rowOff>22860</xdr:rowOff>
                  </from>
                  <to>
                    <xdr:col>8</xdr:col>
                    <xdr:colOff>304800</xdr:colOff>
                    <xdr:row>18</xdr:row>
                    <xdr:rowOff>30480</xdr:rowOff>
                  </to>
                </anchor>
              </controlPr>
            </control>
          </mc:Choice>
        </mc:AlternateContent>
        <mc:AlternateContent xmlns:mc="http://schemas.openxmlformats.org/markup-compatibility/2006">
          <mc:Choice Requires="x14">
            <control shapeId="6198" r:id="rId15" name="Check Box b2">
              <controlPr locked="0" defaultSize="0" autoFill="0" autoLine="0" autoPict="0">
                <anchor moveWithCells="1">
                  <from>
                    <xdr:col>8</xdr:col>
                    <xdr:colOff>0</xdr:colOff>
                    <xdr:row>18</xdr:row>
                    <xdr:rowOff>22860</xdr:rowOff>
                  </from>
                  <to>
                    <xdr:col>8</xdr:col>
                    <xdr:colOff>304800</xdr:colOff>
                    <xdr:row>20</xdr:row>
                    <xdr:rowOff>30480</xdr:rowOff>
                  </to>
                </anchor>
              </controlPr>
            </control>
          </mc:Choice>
        </mc:AlternateContent>
        <mc:AlternateContent xmlns:mc="http://schemas.openxmlformats.org/markup-compatibility/2006">
          <mc:Choice Requires="x14">
            <control shapeId="6199" r:id="rId16" name="Check Box b1a">
              <controlPr locked="0" defaultSize="0" autoFill="0" autoLine="0" autoPict="0">
                <anchor moveWithCells="1">
                  <from>
                    <xdr:col>8</xdr:col>
                    <xdr:colOff>7620</xdr:colOff>
                    <xdr:row>20</xdr:row>
                    <xdr:rowOff>22860</xdr:rowOff>
                  </from>
                  <to>
                    <xdr:col>8</xdr:col>
                    <xdr:colOff>312420</xdr:colOff>
                    <xdr:row>22</xdr:row>
                    <xdr:rowOff>30480</xdr:rowOff>
                  </to>
                </anchor>
              </controlPr>
            </control>
          </mc:Choice>
        </mc:AlternateContent>
        <mc:AlternateContent xmlns:mc="http://schemas.openxmlformats.org/markup-compatibility/2006">
          <mc:Choice Requires="x14">
            <control shapeId="6200" r:id="rId17" name="Check Box b2a">
              <controlPr defaultSize="0" autoFill="0" autoLine="0" autoPict="0">
                <anchor moveWithCells="1">
                  <from>
                    <xdr:col>8</xdr:col>
                    <xdr:colOff>7620</xdr:colOff>
                    <xdr:row>22</xdr:row>
                    <xdr:rowOff>22860</xdr:rowOff>
                  </from>
                  <to>
                    <xdr:col>8</xdr:col>
                    <xdr:colOff>312420</xdr:colOff>
                    <xdr:row>24</xdr:row>
                    <xdr:rowOff>30480</xdr:rowOff>
                  </to>
                </anchor>
              </controlPr>
            </control>
          </mc:Choice>
        </mc:AlternateContent>
        <mc:AlternateContent xmlns:mc="http://schemas.openxmlformats.org/markup-compatibility/2006">
          <mc:Choice Requires="x14">
            <control shapeId="6201" r:id="rId18" name="Check Box d1">
              <controlPr locked="0" defaultSize="0" autoFill="0" autoLine="0" autoPict="0">
                <anchor moveWithCells="1">
                  <from>
                    <xdr:col>8</xdr:col>
                    <xdr:colOff>0</xdr:colOff>
                    <xdr:row>38</xdr:row>
                    <xdr:rowOff>22860</xdr:rowOff>
                  </from>
                  <to>
                    <xdr:col>8</xdr:col>
                    <xdr:colOff>304800</xdr:colOff>
                    <xdr:row>40</xdr:row>
                    <xdr:rowOff>30480</xdr:rowOff>
                  </to>
                </anchor>
              </controlPr>
            </control>
          </mc:Choice>
        </mc:AlternateContent>
        <mc:AlternateContent xmlns:mc="http://schemas.openxmlformats.org/markup-compatibility/2006">
          <mc:Choice Requires="x14">
            <control shapeId="6202" r:id="rId19" name="Check Box d2">
              <controlPr locked="0" defaultSize="0" autoFill="0" autoLine="0" autoPict="0">
                <anchor moveWithCells="1">
                  <from>
                    <xdr:col>8</xdr:col>
                    <xdr:colOff>0</xdr:colOff>
                    <xdr:row>40</xdr:row>
                    <xdr:rowOff>22860</xdr:rowOff>
                  </from>
                  <to>
                    <xdr:col>8</xdr:col>
                    <xdr:colOff>304800</xdr:colOff>
                    <xdr:row>42</xdr:row>
                    <xdr:rowOff>30480</xdr:rowOff>
                  </to>
                </anchor>
              </controlPr>
            </control>
          </mc:Choice>
        </mc:AlternateContent>
        <mc:AlternateContent xmlns:mc="http://schemas.openxmlformats.org/markup-compatibility/2006">
          <mc:Choice Requires="x14">
            <control shapeId="6203" r:id="rId20" name="Check Box e1">
              <controlPr locked="0" defaultSize="0" autoFill="0" autoLine="0" autoPict="0">
                <anchor moveWithCells="1">
                  <from>
                    <xdr:col>8</xdr:col>
                    <xdr:colOff>0</xdr:colOff>
                    <xdr:row>42</xdr:row>
                    <xdr:rowOff>22860</xdr:rowOff>
                  </from>
                  <to>
                    <xdr:col>8</xdr:col>
                    <xdr:colOff>304800</xdr:colOff>
                    <xdr:row>44</xdr:row>
                    <xdr:rowOff>30480</xdr:rowOff>
                  </to>
                </anchor>
              </controlPr>
            </control>
          </mc:Choice>
        </mc:AlternateContent>
        <mc:AlternateContent xmlns:mc="http://schemas.openxmlformats.org/markup-compatibility/2006">
          <mc:Choice Requires="x14">
            <control shapeId="6204" r:id="rId21" name="Check Box e2">
              <controlPr locked="0" defaultSize="0" autoFill="0" autoLine="0" autoPict="0">
                <anchor moveWithCells="1">
                  <from>
                    <xdr:col>8</xdr:col>
                    <xdr:colOff>0</xdr:colOff>
                    <xdr:row>44</xdr:row>
                    <xdr:rowOff>22860</xdr:rowOff>
                  </from>
                  <to>
                    <xdr:col>8</xdr:col>
                    <xdr:colOff>304800</xdr:colOff>
                    <xdr:row>46</xdr:row>
                    <xdr:rowOff>30480</xdr:rowOff>
                  </to>
                </anchor>
              </controlPr>
            </control>
          </mc:Choice>
        </mc:AlternateContent>
        <mc:AlternateContent xmlns:mc="http://schemas.openxmlformats.org/markup-compatibility/2006">
          <mc:Choice Requires="x14">
            <control shapeId="6205" r:id="rId22" name="Check Box f1">
              <controlPr locked="0" defaultSize="0" autoFill="0" autoLine="0" autoPict="0">
                <anchor moveWithCells="1">
                  <from>
                    <xdr:col>8</xdr:col>
                    <xdr:colOff>0</xdr:colOff>
                    <xdr:row>48</xdr:row>
                    <xdr:rowOff>22860</xdr:rowOff>
                  </from>
                  <to>
                    <xdr:col>8</xdr:col>
                    <xdr:colOff>304800</xdr:colOff>
                    <xdr:row>50</xdr:row>
                    <xdr:rowOff>30480</xdr:rowOff>
                  </to>
                </anchor>
              </controlPr>
            </control>
          </mc:Choice>
        </mc:AlternateContent>
        <mc:AlternateContent xmlns:mc="http://schemas.openxmlformats.org/markup-compatibility/2006">
          <mc:Choice Requires="x14">
            <control shapeId="6206" r:id="rId23" name="Check Box f2">
              <controlPr locked="0" defaultSize="0" autoFill="0" autoLine="0" autoPict="0">
                <anchor moveWithCells="1">
                  <from>
                    <xdr:col>8</xdr:col>
                    <xdr:colOff>0</xdr:colOff>
                    <xdr:row>50</xdr:row>
                    <xdr:rowOff>7620</xdr:rowOff>
                  </from>
                  <to>
                    <xdr:col>8</xdr:col>
                    <xdr:colOff>304800</xdr:colOff>
                    <xdr:row>52</xdr:row>
                    <xdr:rowOff>22860</xdr:rowOff>
                  </to>
                </anchor>
              </controlPr>
            </control>
          </mc:Choice>
        </mc:AlternateContent>
        <mc:AlternateContent xmlns:mc="http://schemas.openxmlformats.org/markup-compatibility/2006">
          <mc:Choice Requires="x14">
            <control shapeId="6207" r:id="rId24" name="Check Box f3">
              <controlPr locked="0" defaultSize="0" autoFill="0" autoLine="0" autoPict="0">
                <anchor moveWithCells="1">
                  <from>
                    <xdr:col>8</xdr:col>
                    <xdr:colOff>0</xdr:colOff>
                    <xdr:row>52</xdr:row>
                    <xdr:rowOff>0</xdr:rowOff>
                  </from>
                  <to>
                    <xdr:col>8</xdr:col>
                    <xdr:colOff>304800</xdr:colOff>
                    <xdr:row>54</xdr:row>
                    <xdr:rowOff>22860</xdr:rowOff>
                  </to>
                </anchor>
              </controlPr>
            </control>
          </mc:Choice>
        </mc:AlternateContent>
        <mc:AlternateContent xmlns:mc="http://schemas.openxmlformats.org/markup-compatibility/2006">
          <mc:Choice Requires="x14">
            <control shapeId="6208" r:id="rId25" name="Check Box f4">
              <controlPr locked="0" defaultSize="0" autoFill="0" autoLine="0" autoPict="0">
                <anchor moveWithCells="1">
                  <from>
                    <xdr:col>8</xdr:col>
                    <xdr:colOff>0</xdr:colOff>
                    <xdr:row>54</xdr:row>
                    <xdr:rowOff>7620</xdr:rowOff>
                  </from>
                  <to>
                    <xdr:col>8</xdr:col>
                    <xdr:colOff>304800</xdr:colOff>
                    <xdr:row>56</xdr:row>
                    <xdr:rowOff>22860</xdr:rowOff>
                  </to>
                </anchor>
              </controlPr>
            </control>
          </mc:Choice>
        </mc:AlternateContent>
        <mc:AlternateContent xmlns:mc="http://schemas.openxmlformats.org/markup-compatibility/2006">
          <mc:Choice Requires="x14">
            <control shapeId="6209" r:id="rId26" name="Check Box f5">
              <controlPr locked="0" defaultSize="0" autoFill="0" autoLine="0" autoPict="0">
                <anchor moveWithCells="1">
                  <from>
                    <xdr:col>8</xdr:col>
                    <xdr:colOff>0</xdr:colOff>
                    <xdr:row>56</xdr:row>
                    <xdr:rowOff>22860</xdr:rowOff>
                  </from>
                  <to>
                    <xdr:col>8</xdr:col>
                    <xdr:colOff>304800</xdr:colOff>
                    <xdr:row>58</xdr:row>
                    <xdr:rowOff>22860</xdr:rowOff>
                  </to>
                </anchor>
              </controlPr>
            </control>
          </mc:Choice>
        </mc:AlternateContent>
        <mc:AlternateContent xmlns:mc="http://schemas.openxmlformats.org/markup-compatibility/2006">
          <mc:Choice Requires="x14">
            <control shapeId="6211" r:id="rId27" name="Check Box f6">
              <controlPr locked="0" defaultSize="0" autoFill="0" autoLine="0" autoPict="0">
                <anchor moveWithCells="1">
                  <from>
                    <xdr:col>8</xdr:col>
                    <xdr:colOff>0</xdr:colOff>
                    <xdr:row>58</xdr:row>
                    <xdr:rowOff>22860</xdr:rowOff>
                  </from>
                  <to>
                    <xdr:col>8</xdr:col>
                    <xdr:colOff>304800</xdr:colOff>
                    <xdr:row>60</xdr:row>
                    <xdr:rowOff>30480</xdr:rowOff>
                  </to>
                </anchor>
              </controlPr>
            </control>
          </mc:Choice>
        </mc:AlternateContent>
        <mc:AlternateContent xmlns:mc="http://schemas.openxmlformats.org/markup-compatibility/2006">
          <mc:Choice Requires="x14">
            <control shapeId="6212" r:id="rId28" name="Check Box f7">
              <controlPr locked="0" defaultSize="0" autoFill="0" autoLine="0" autoPict="0">
                <anchor moveWithCells="1">
                  <from>
                    <xdr:col>8</xdr:col>
                    <xdr:colOff>0</xdr:colOff>
                    <xdr:row>60</xdr:row>
                    <xdr:rowOff>7620</xdr:rowOff>
                  </from>
                  <to>
                    <xdr:col>8</xdr:col>
                    <xdr:colOff>304800</xdr:colOff>
                    <xdr:row>62</xdr:row>
                    <xdr:rowOff>22860</xdr:rowOff>
                  </to>
                </anchor>
              </controlPr>
            </control>
          </mc:Choice>
        </mc:AlternateContent>
        <mc:AlternateContent xmlns:mc="http://schemas.openxmlformats.org/markup-compatibility/2006">
          <mc:Choice Requires="x14">
            <control shapeId="6213" r:id="rId29" name="Check Box f8">
              <controlPr locked="0" defaultSize="0" autoFill="0" autoLine="0" autoPict="0">
                <anchor moveWithCells="1">
                  <from>
                    <xdr:col>8</xdr:col>
                    <xdr:colOff>0</xdr:colOff>
                    <xdr:row>62</xdr:row>
                    <xdr:rowOff>0</xdr:rowOff>
                  </from>
                  <to>
                    <xdr:col>8</xdr:col>
                    <xdr:colOff>304800</xdr:colOff>
                    <xdr:row>64</xdr:row>
                    <xdr:rowOff>22860</xdr:rowOff>
                  </to>
                </anchor>
              </controlPr>
            </control>
          </mc:Choice>
        </mc:AlternateContent>
        <mc:AlternateContent xmlns:mc="http://schemas.openxmlformats.org/markup-compatibility/2006">
          <mc:Choice Requires="x14">
            <control shapeId="6214" r:id="rId30" name="Check Box f9">
              <controlPr locked="0" defaultSize="0" autoFill="0" autoLine="0" autoPict="0">
                <anchor moveWithCells="1">
                  <from>
                    <xdr:col>8</xdr:col>
                    <xdr:colOff>0</xdr:colOff>
                    <xdr:row>64</xdr:row>
                    <xdr:rowOff>7620</xdr:rowOff>
                  </from>
                  <to>
                    <xdr:col>8</xdr:col>
                    <xdr:colOff>304800</xdr:colOff>
                    <xdr:row>66</xdr:row>
                    <xdr:rowOff>22860</xdr:rowOff>
                  </to>
                </anchor>
              </controlPr>
            </control>
          </mc:Choice>
        </mc:AlternateContent>
        <mc:AlternateContent xmlns:mc="http://schemas.openxmlformats.org/markup-compatibility/2006">
          <mc:Choice Requires="x14">
            <control shapeId="6219" r:id="rId31" name="Check Box G1">
              <controlPr locked="0" defaultSize="0" autoFill="0" autoLine="0" autoPict="0">
                <anchor moveWithCells="1">
                  <from>
                    <xdr:col>8</xdr:col>
                    <xdr:colOff>0</xdr:colOff>
                    <xdr:row>68</xdr:row>
                    <xdr:rowOff>7620</xdr:rowOff>
                  </from>
                  <to>
                    <xdr:col>8</xdr:col>
                    <xdr:colOff>304800</xdr:colOff>
                    <xdr:row>70</xdr:row>
                    <xdr:rowOff>22860</xdr:rowOff>
                  </to>
                </anchor>
              </controlPr>
            </control>
          </mc:Choice>
        </mc:AlternateContent>
        <mc:AlternateContent xmlns:mc="http://schemas.openxmlformats.org/markup-compatibility/2006">
          <mc:Choice Requires="x14">
            <control shapeId="6220" r:id="rId32" name="Check Box H1">
              <controlPr locked="0" defaultSize="0" autoFill="0" autoLine="0" autoPict="0">
                <anchor moveWithCells="1">
                  <from>
                    <xdr:col>8</xdr:col>
                    <xdr:colOff>0</xdr:colOff>
                    <xdr:row>76</xdr:row>
                    <xdr:rowOff>7620</xdr:rowOff>
                  </from>
                  <to>
                    <xdr:col>8</xdr:col>
                    <xdr:colOff>304800</xdr:colOff>
                    <xdr:row>78</xdr:row>
                    <xdr:rowOff>22860</xdr:rowOff>
                  </to>
                </anchor>
              </controlPr>
            </control>
          </mc:Choice>
        </mc:AlternateContent>
        <mc:AlternateContent xmlns:mc="http://schemas.openxmlformats.org/markup-compatibility/2006">
          <mc:Choice Requires="x14">
            <control shapeId="6221" r:id="rId33" name="Check Box I1">
              <controlPr locked="0" defaultSize="0" autoFill="0" autoLine="0" autoPict="0">
                <anchor moveWithCells="1">
                  <from>
                    <xdr:col>8</xdr:col>
                    <xdr:colOff>0</xdr:colOff>
                    <xdr:row>80</xdr:row>
                    <xdr:rowOff>7620</xdr:rowOff>
                  </from>
                  <to>
                    <xdr:col>8</xdr:col>
                    <xdr:colOff>304800</xdr:colOff>
                    <xdr:row>82</xdr:row>
                    <xdr:rowOff>22860</xdr:rowOff>
                  </to>
                </anchor>
              </controlPr>
            </control>
          </mc:Choice>
        </mc:AlternateContent>
        <mc:AlternateContent xmlns:mc="http://schemas.openxmlformats.org/markup-compatibility/2006">
          <mc:Choice Requires="x14">
            <control shapeId="6231" r:id="rId34" name="Check Box k1">
              <controlPr locked="0" defaultSize="0" autoFill="0" autoLine="0" autoPict="0">
                <anchor moveWithCells="1">
                  <from>
                    <xdr:col>8</xdr:col>
                    <xdr:colOff>0</xdr:colOff>
                    <xdr:row>93</xdr:row>
                    <xdr:rowOff>22860</xdr:rowOff>
                  </from>
                  <to>
                    <xdr:col>8</xdr:col>
                    <xdr:colOff>304800</xdr:colOff>
                    <xdr:row>95</xdr:row>
                    <xdr:rowOff>30480</xdr:rowOff>
                  </to>
                </anchor>
              </controlPr>
            </control>
          </mc:Choice>
        </mc:AlternateContent>
        <mc:AlternateContent xmlns:mc="http://schemas.openxmlformats.org/markup-compatibility/2006">
          <mc:Choice Requires="x14">
            <control shapeId="6232" r:id="rId35" name="Check Box k2">
              <controlPr locked="0" defaultSize="0" autoFill="0" autoLine="0" autoPict="0">
                <anchor moveWithCells="1">
                  <from>
                    <xdr:col>8</xdr:col>
                    <xdr:colOff>0</xdr:colOff>
                    <xdr:row>95</xdr:row>
                    <xdr:rowOff>7620</xdr:rowOff>
                  </from>
                  <to>
                    <xdr:col>8</xdr:col>
                    <xdr:colOff>304800</xdr:colOff>
                    <xdr:row>97</xdr:row>
                    <xdr:rowOff>22860</xdr:rowOff>
                  </to>
                </anchor>
              </controlPr>
            </control>
          </mc:Choice>
        </mc:AlternateContent>
        <mc:AlternateContent xmlns:mc="http://schemas.openxmlformats.org/markup-compatibility/2006">
          <mc:Choice Requires="x14">
            <control shapeId="6233" r:id="rId36" name="Check Box k3">
              <controlPr locked="0" defaultSize="0" autoFill="0" autoLine="0" autoPict="0">
                <anchor moveWithCells="1">
                  <from>
                    <xdr:col>8</xdr:col>
                    <xdr:colOff>0</xdr:colOff>
                    <xdr:row>97</xdr:row>
                    <xdr:rowOff>0</xdr:rowOff>
                  </from>
                  <to>
                    <xdr:col>8</xdr:col>
                    <xdr:colOff>304800</xdr:colOff>
                    <xdr:row>99</xdr:row>
                    <xdr:rowOff>22860</xdr:rowOff>
                  </to>
                </anchor>
              </controlPr>
            </control>
          </mc:Choice>
        </mc:AlternateContent>
        <mc:AlternateContent xmlns:mc="http://schemas.openxmlformats.org/markup-compatibility/2006">
          <mc:Choice Requires="x14">
            <control shapeId="6241" r:id="rId37" name="Check Box L1">
              <controlPr locked="0" defaultSize="0" autoFill="0" autoLine="0" autoPict="0">
                <anchor moveWithCells="1">
                  <from>
                    <xdr:col>8</xdr:col>
                    <xdr:colOff>0</xdr:colOff>
                    <xdr:row>104</xdr:row>
                    <xdr:rowOff>22860</xdr:rowOff>
                  </from>
                  <to>
                    <xdr:col>8</xdr:col>
                    <xdr:colOff>304800</xdr:colOff>
                    <xdr:row>106</xdr:row>
                    <xdr:rowOff>30480</xdr:rowOff>
                  </to>
                </anchor>
              </controlPr>
            </control>
          </mc:Choice>
        </mc:AlternateContent>
        <mc:AlternateContent xmlns:mc="http://schemas.openxmlformats.org/markup-compatibility/2006">
          <mc:Choice Requires="x14">
            <control shapeId="6242" r:id="rId38" name="Check Box L2">
              <controlPr locked="0" defaultSize="0" autoFill="0" autoLine="0" autoPict="0">
                <anchor moveWithCells="1">
                  <from>
                    <xdr:col>8</xdr:col>
                    <xdr:colOff>0</xdr:colOff>
                    <xdr:row>106</xdr:row>
                    <xdr:rowOff>7620</xdr:rowOff>
                  </from>
                  <to>
                    <xdr:col>8</xdr:col>
                    <xdr:colOff>304800</xdr:colOff>
                    <xdr:row>108</xdr:row>
                    <xdr:rowOff>22860</xdr:rowOff>
                  </to>
                </anchor>
              </controlPr>
            </control>
          </mc:Choice>
        </mc:AlternateContent>
        <mc:AlternateContent xmlns:mc="http://schemas.openxmlformats.org/markup-compatibility/2006">
          <mc:Choice Requires="x14">
            <control shapeId="6245" r:id="rId39" name="Check Box n1">
              <controlPr locked="0" defaultSize="0" autoFill="0" autoLine="0" autoPict="0">
                <anchor moveWithCells="1">
                  <from>
                    <xdr:col>8</xdr:col>
                    <xdr:colOff>0</xdr:colOff>
                    <xdr:row>118</xdr:row>
                    <xdr:rowOff>22860</xdr:rowOff>
                  </from>
                  <to>
                    <xdr:col>8</xdr:col>
                    <xdr:colOff>304800</xdr:colOff>
                    <xdr:row>120</xdr:row>
                    <xdr:rowOff>30480</xdr:rowOff>
                  </to>
                </anchor>
              </controlPr>
            </control>
          </mc:Choice>
        </mc:AlternateContent>
        <mc:AlternateContent xmlns:mc="http://schemas.openxmlformats.org/markup-compatibility/2006">
          <mc:Choice Requires="x14">
            <control shapeId="6246" r:id="rId40" name="Check Box n2">
              <controlPr locked="0" defaultSize="0" autoFill="0" autoLine="0" autoPict="0">
                <anchor moveWithCells="1">
                  <from>
                    <xdr:col>8</xdr:col>
                    <xdr:colOff>0</xdr:colOff>
                    <xdr:row>120</xdr:row>
                    <xdr:rowOff>7620</xdr:rowOff>
                  </from>
                  <to>
                    <xdr:col>8</xdr:col>
                    <xdr:colOff>304800</xdr:colOff>
                    <xdr:row>122</xdr:row>
                    <xdr:rowOff>22860</xdr:rowOff>
                  </to>
                </anchor>
              </controlPr>
            </control>
          </mc:Choice>
        </mc:AlternateContent>
        <mc:AlternateContent xmlns:mc="http://schemas.openxmlformats.org/markup-compatibility/2006">
          <mc:Choice Requires="x14">
            <control shapeId="6247" r:id="rId41" name="Check Box n3">
              <controlPr locked="0" defaultSize="0" autoFill="0" autoLine="0" autoPict="0">
                <anchor moveWithCells="1">
                  <from>
                    <xdr:col>8</xdr:col>
                    <xdr:colOff>0</xdr:colOff>
                    <xdr:row>122</xdr:row>
                    <xdr:rowOff>0</xdr:rowOff>
                  </from>
                  <to>
                    <xdr:col>8</xdr:col>
                    <xdr:colOff>304800</xdr:colOff>
                    <xdr:row>124</xdr:row>
                    <xdr:rowOff>22860</xdr:rowOff>
                  </to>
                </anchor>
              </controlPr>
            </control>
          </mc:Choice>
        </mc:AlternateContent>
        <mc:AlternateContent xmlns:mc="http://schemas.openxmlformats.org/markup-compatibility/2006">
          <mc:Choice Requires="x14">
            <control shapeId="6248" r:id="rId42" name="Check Box n4">
              <controlPr locked="0" defaultSize="0" autoFill="0" autoLine="0" autoPict="0">
                <anchor moveWithCells="1">
                  <from>
                    <xdr:col>8</xdr:col>
                    <xdr:colOff>0</xdr:colOff>
                    <xdr:row>124</xdr:row>
                    <xdr:rowOff>7620</xdr:rowOff>
                  </from>
                  <to>
                    <xdr:col>8</xdr:col>
                    <xdr:colOff>304800</xdr:colOff>
                    <xdr:row>126</xdr:row>
                    <xdr:rowOff>22860</xdr:rowOff>
                  </to>
                </anchor>
              </controlPr>
            </control>
          </mc:Choice>
        </mc:AlternateContent>
        <mc:AlternateContent xmlns:mc="http://schemas.openxmlformats.org/markup-compatibility/2006">
          <mc:Choice Requires="x14">
            <control shapeId="6249" r:id="rId43" name="Check Box n5">
              <controlPr locked="0" defaultSize="0" autoFill="0" autoLine="0" autoPict="0">
                <anchor moveWithCells="1">
                  <from>
                    <xdr:col>8</xdr:col>
                    <xdr:colOff>0</xdr:colOff>
                    <xdr:row>126</xdr:row>
                    <xdr:rowOff>22860</xdr:rowOff>
                  </from>
                  <to>
                    <xdr:col>8</xdr:col>
                    <xdr:colOff>304800</xdr:colOff>
                    <xdr:row>128</xdr:row>
                    <xdr:rowOff>22860</xdr:rowOff>
                  </to>
                </anchor>
              </controlPr>
            </control>
          </mc:Choice>
        </mc:AlternateContent>
        <mc:AlternateContent xmlns:mc="http://schemas.openxmlformats.org/markup-compatibility/2006">
          <mc:Choice Requires="x14">
            <control shapeId="6250" r:id="rId44" name="Check Box n6">
              <controlPr locked="0" defaultSize="0" autoFill="0" autoLine="0" autoPict="0">
                <anchor moveWithCells="1">
                  <from>
                    <xdr:col>8</xdr:col>
                    <xdr:colOff>0</xdr:colOff>
                    <xdr:row>128</xdr:row>
                    <xdr:rowOff>22860</xdr:rowOff>
                  </from>
                  <to>
                    <xdr:col>8</xdr:col>
                    <xdr:colOff>304800</xdr:colOff>
                    <xdr:row>130</xdr:row>
                    <xdr:rowOff>30480</xdr:rowOff>
                  </to>
                </anchor>
              </controlPr>
            </control>
          </mc:Choice>
        </mc:AlternateContent>
        <mc:AlternateContent xmlns:mc="http://schemas.openxmlformats.org/markup-compatibility/2006">
          <mc:Choice Requires="x14">
            <control shapeId="6251" r:id="rId45" name="Check Box n7">
              <controlPr locked="0" defaultSize="0" autoFill="0" autoLine="0" autoPict="0">
                <anchor moveWithCells="1">
                  <from>
                    <xdr:col>8</xdr:col>
                    <xdr:colOff>0</xdr:colOff>
                    <xdr:row>130</xdr:row>
                    <xdr:rowOff>7620</xdr:rowOff>
                  </from>
                  <to>
                    <xdr:col>8</xdr:col>
                    <xdr:colOff>304800</xdr:colOff>
                    <xdr:row>132</xdr:row>
                    <xdr:rowOff>22860</xdr:rowOff>
                  </to>
                </anchor>
              </controlPr>
            </control>
          </mc:Choice>
        </mc:AlternateContent>
        <mc:AlternateContent xmlns:mc="http://schemas.openxmlformats.org/markup-compatibility/2006">
          <mc:Choice Requires="x14">
            <control shapeId="6252" r:id="rId46" name="Check Box n8">
              <controlPr locked="0" defaultSize="0" autoFill="0" autoLine="0" autoPict="0">
                <anchor moveWithCells="1">
                  <from>
                    <xdr:col>8</xdr:col>
                    <xdr:colOff>0</xdr:colOff>
                    <xdr:row>132</xdr:row>
                    <xdr:rowOff>0</xdr:rowOff>
                  </from>
                  <to>
                    <xdr:col>8</xdr:col>
                    <xdr:colOff>304800</xdr:colOff>
                    <xdr:row>134</xdr:row>
                    <xdr:rowOff>22860</xdr:rowOff>
                  </to>
                </anchor>
              </controlPr>
            </control>
          </mc:Choice>
        </mc:AlternateContent>
        <mc:AlternateContent xmlns:mc="http://schemas.openxmlformats.org/markup-compatibility/2006">
          <mc:Choice Requires="x14">
            <control shapeId="6253" r:id="rId47" name="Check Box n9">
              <controlPr locked="0" defaultSize="0" autoFill="0" autoLine="0" autoPict="0">
                <anchor moveWithCells="1">
                  <from>
                    <xdr:col>8</xdr:col>
                    <xdr:colOff>0</xdr:colOff>
                    <xdr:row>134</xdr:row>
                    <xdr:rowOff>7620</xdr:rowOff>
                  </from>
                  <to>
                    <xdr:col>8</xdr:col>
                    <xdr:colOff>304800</xdr:colOff>
                    <xdr:row>136</xdr:row>
                    <xdr:rowOff>22860</xdr:rowOff>
                  </to>
                </anchor>
              </controlPr>
            </control>
          </mc:Choice>
        </mc:AlternateContent>
        <mc:AlternateContent xmlns:mc="http://schemas.openxmlformats.org/markup-compatibility/2006">
          <mc:Choice Requires="x14">
            <control shapeId="6254" r:id="rId48" name="Check Box n10">
              <controlPr locked="0" defaultSize="0" autoFill="0" autoLine="0" autoPict="0">
                <anchor moveWithCells="1">
                  <from>
                    <xdr:col>8</xdr:col>
                    <xdr:colOff>0</xdr:colOff>
                    <xdr:row>136</xdr:row>
                    <xdr:rowOff>7620</xdr:rowOff>
                  </from>
                  <to>
                    <xdr:col>8</xdr:col>
                    <xdr:colOff>304800</xdr:colOff>
                    <xdr:row>138</xdr:row>
                    <xdr:rowOff>22860</xdr:rowOff>
                  </to>
                </anchor>
              </controlPr>
            </control>
          </mc:Choice>
        </mc:AlternateContent>
        <mc:AlternateContent xmlns:mc="http://schemas.openxmlformats.org/markup-compatibility/2006">
          <mc:Choice Requires="x14">
            <control shapeId="6255" r:id="rId49" name="Check Box M2">
              <controlPr locked="0" defaultSize="0" autoFill="0" autoLine="0" autoPict="0">
                <anchor moveWithCells="1">
                  <from>
                    <xdr:col>8</xdr:col>
                    <xdr:colOff>0</xdr:colOff>
                    <xdr:row>110</xdr:row>
                    <xdr:rowOff>22860</xdr:rowOff>
                  </from>
                  <to>
                    <xdr:col>8</xdr:col>
                    <xdr:colOff>304800</xdr:colOff>
                    <xdr:row>112</xdr:row>
                    <xdr:rowOff>30480</xdr:rowOff>
                  </to>
                </anchor>
              </controlPr>
            </control>
          </mc:Choice>
        </mc:AlternateContent>
        <mc:AlternateContent xmlns:mc="http://schemas.openxmlformats.org/markup-compatibility/2006">
          <mc:Choice Requires="x14">
            <control shapeId="6256" r:id="rId50" name="Check Box M3">
              <controlPr locked="0" defaultSize="0" autoFill="0" autoLine="0" autoPict="0">
                <anchor moveWithCells="1">
                  <from>
                    <xdr:col>8</xdr:col>
                    <xdr:colOff>0</xdr:colOff>
                    <xdr:row>112</xdr:row>
                    <xdr:rowOff>7620</xdr:rowOff>
                  </from>
                  <to>
                    <xdr:col>8</xdr:col>
                    <xdr:colOff>304800</xdr:colOff>
                    <xdr:row>114</xdr:row>
                    <xdr:rowOff>22860</xdr:rowOff>
                  </to>
                </anchor>
              </controlPr>
            </control>
          </mc:Choice>
        </mc:AlternateContent>
        <mc:AlternateContent xmlns:mc="http://schemas.openxmlformats.org/markup-compatibility/2006">
          <mc:Choice Requires="x14">
            <control shapeId="6257" r:id="rId51" name="Check Box M1">
              <controlPr locked="0" defaultSize="0" autoFill="0" autoLine="0" autoPict="0">
                <anchor moveWithCells="1">
                  <from>
                    <xdr:col>8</xdr:col>
                    <xdr:colOff>0</xdr:colOff>
                    <xdr:row>108</xdr:row>
                    <xdr:rowOff>7620</xdr:rowOff>
                  </from>
                  <to>
                    <xdr:col>8</xdr:col>
                    <xdr:colOff>304800</xdr:colOff>
                    <xdr:row>110</xdr:row>
                    <xdr:rowOff>22860</xdr:rowOff>
                  </to>
                </anchor>
              </controlPr>
            </control>
          </mc:Choice>
        </mc:AlternateContent>
        <mc:AlternateContent xmlns:mc="http://schemas.openxmlformats.org/markup-compatibility/2006">
          <mc:Choice Requires="x14">
            <control shapeId="6258" r:id="rId52" name="Check Box M1">
              <controlPr locked="0" defaultSize="0" autoFill="0" autoLine="0" autoPict="0">
                <anchor moveWithCells="1">
                  <from>
                    <xdr:col>8</xdr:col>
                    <xdr:colOff>0</xdr:colOff>
                    <xdr:row>140</xdr:row>
                    <xdr:rowOff>7620</xdr:rowOff>
                  </from>
                  <to>
                    <xdr:col>8</xdr:col>
                    <xdr:colOff>304800</xdr:colOff>
                    <xdr:row>142</xdr:row>
                    <xdr:rowOff>22860</xdr:rowOff>
                  </to>
                </anchor>
              </controlPr>
            </control>
          </mc:Choice>
        </mc:AlternateContent>
        <mc:AlternateContent xmlns:mc="http://schemas.openxmlformats.org/markup-compatibility/2006">
          <mc:Choice Requires="x14">
            <control shapeId="6259" r:id="rId53" name="Check Box M2">
              <controlPr locked="0" defaultSize="0" autoFill="0" autoLine="0" autoPict="0">
                <anchor moveWithCells="1">
                  <from>
                    <xdr:col>8</xdr:col>
                    <xdr:colOff>0</xdr:colOff>
                    <xdr:row>142</xdr:row>
                    <xdr:rowOff>22860</xdr:rowOff>
                  </from>
                  <to>
                    <xdr:col>8</xdr:col>
                    <xdr:colOff>304800</xdr:colOff>
                    <xdr:row>144</xdr:row>
                    <xdr:rowOff>30480</xdr:rowOff>
                  </to>
                </anchor>
              </controlPr>
            </control>
          </mc:Choice>
        </mc:AlternateContent>
        <mc:AlternateContent xmlns:mc="http://schemas.openxmlformats.org/markup-compatibility/2006">
          <mc:Choice Requires="x14">
            <control shapeId="6260" r:id="rId54" name="Check Box M3">
              <controlPr locked="0" defaultSize="0" autoFill="0" autoLine="0" autoPict="0">
                <anchor moveWithCells="1">
                  <from>
                    <xdr:col>8</xdr:col>
                    <xdr:colOff>0</xdr:colOff>
                    <xdr:row>144</xdr:row>
                    <xdr:rowOff>7620</xdr:rowOff>
                  </from>
                  <to>
                    <xdr:col>8</xdr:col>
                    <xdr:colOff>304800</xdr:colOff>
                    <xdr:row>146</xdr:row>
                    <xdr:rowOff>22860</xdr:rowOff>
                  </to>
                </anchor>
              </controlPr>
            </control>
          </mc:Choice>
        </mc:AlternateContent>
        <mc:AlternateContent xmlns:mc="http://schemas.openxmlformats.org/markup-compatibility/2006">
          <mc:Choice Requires="x14">
            <control shapeId="6262" r:id="rId55" name="Check Box Q1">
              <controlPr locked="0" defaultSize="0" autoFill="0" autoLine="0" autoPict="0">
                <anchor moveWithCells="1">
                  <from>
                    <xdr:col>8</xdr:col>
                    <xdr:colOff>0</xdr:colOff>
                    <xdr:row>159</xdr:row>
                    <xdr:rowOff>22860</xdr:rowOff>
                  </from>
                  <to>
                    <xdr:col>8</xdr:col>
                    <xdr:colOff>304800</xdr:colOff>
                    <xdr:row>161</xdr:row>
                    <xdr:rowOff>30480</xdr:rowOff>
                  </to>
                </anchor>
              </controlPr>
            </control>
          </mc:Choice>
        </mc:AlternateContent>
        <mc:AlternateContent xmlns:mc="http://schemas.openxmlformats.org/markup-compatibility/2006">
          <mc:Choice Requires="x14">
            <control shapeId="6263" r:id="rId56" name="Check Box Q2">
              <controlPr locked="0" defaultSize="0" autoFill="0" autoLine="0" autoPict="0">
                <anchor moveWithCells="1">
                  <from>
                    <xdr:col>8</xdr:col>
                    <xdr:colOff>0</xdr:colOff>
                    <xdr:row>161</xdr:row>
                    <xdr:rowOff>22860</xdr:rowOff>
                  </from>
                  <to>
                    <xdr:col>8</xdr:col>
                    <xdr:colOff>304800</xdr:colOff>
                    <xdr:row>163</xdr:row>
                    <xdr:rowOff>30480</xdr:rowOff>
                  </to>
                </anchor>
              </controlPr>
            </control>
          </mc:Choice>
        </mc:AlternateContent>
        <mc:AlternateContent xmlns:mc="http://schemas.openxmlformats.org/markup-compatibility/2006">
          <mc:Choice Requires="x14">
            <control shapeId="6264" r:id="rId57" name="Check Box Q1">
              <controlPr locked="0" defaultSize="0" autoFill="0" autoLine="0" autoPict="0">
                <anchor moveWithCells="1">
                  <from>
                    <xdr:col>8</xdr:col>
                    <xdr:colOff>0</xdr:colOff>
                    <xdr:row>163</xdr:row>
                    <xdr:rowOff>22860</xdr:rowOff>
                  </from>
                  <to>
                    <xdr:col>8</xdr:col>
                    <xdr:colOff>304800</xdr:colOff>
                    <xdr:row>165</xdr:row>
                    <xdr:rowOff>30480</xdr:rowOff>
                  </to>
                </anchor>
              </controlPr>
            </control>
          </mc:Choice>
        </mc:AlternateContent>
        <mc:AlternateContent xmlns:mc="http://schemas.openxmlformats.org/markup-compatibility/2006">
          <mc:Choice Requires="x14">
            <control shapeId="6265" r:id="rId58" name="Check Box Q2">
              <controlPr locked="0" defaultSize="0" autoFill="0" autoLine="0" autoPict="0">
                <anchor moveWithCells="1">
                  <from>
                    <xdr:col>8</xdr:col>
                    <xdr:colOff>0</xdr:colOff>
                    <xdr:row>165</xdr:row>
                    <xdr:rowOff>22860</xdr:rowOff>
                  </from>
                  <to>
                    <xdr:col>8</xdr:col>
                    <xdr:colOff>304800</xdr:colOff>
                    <xdr:row>167</xdr:row>
                    <xdr:rowOff>30480</xdr:rowOff>
                  </to>
                </anchor>
              </controlPr>
            </control>
          </mc:Choice>
        </mc:AlternateContent>
        <mc:AlternateContent xmlns:mc="http://schemas.openxmlformats.org/markup-compatibility/2006">
          <mc:Choice Requires="x14">
            <control shapeId="6267" r:id="rId59" name="Check Box 123">
              <controlPr locked="0" defaultSize="0" autoFill="0" autoLine="0" autoPict="0">
                <anchor moveWithCells="1">
                  <from>
                    <xdr:col>8</xdr:col>
                    <xdr:colOff>0</xdr:colOff>
                    <xdr:row>167</xdr:row>
                    <xdr:rowOff>7620</xdr:rowOff>
                  </from>
                  <to>
                    <xdr:col>8</xdr:col>
                    <xdr:colOff>304800</xdr:colOff>
                    <xdr:row>169</xdr:row>
                    <xdr:rowOff>22860</xdr:rowOff>
                  </to>
                </anchor>
              </controlPr>
            </control>
          </mc:Choice>
        </mc:AlternateContent>
        <mc:AlternateContent xmlns:mc="http://schemas.openxmlformats.org/markup-compatibility/2006">
          <mc:Choice Requires="x14">
            <control shapeId="6268" r:id="rId60" name="Check Box 124">
              <controlPr locked="0" defaultSize="0" autoFill="0" autoLine="0" autoPict="0">
                <anchor moveWithCells="1">
                  <from>
                    <xdr:col>8</xdr:col>
                    <xdr:colOff>0</xdr:colOff>
                    <xdr:row>169</xdr:row>
                    <xdr:rowOff>22860</xdr:rowOff>
                  </from>
                  <to>
                    <xdr:col>8</xdr:col>
                    <xdr:colOff>304800</xdr:colOff>
                    <xdr:row>171</xdr:row>
                    <xdr:rowOff>30480</xdr:rowOff>
                  </to>
                </anchor>
              </controlPr>
            </control>
          </mc:Choice>
        </mc:AlternateContent>
        <mc:AlternateContent xmlns:mc="http://schemas.openxmlformats.org/markup-compatibility/2006">
          <mc:Choice Requires="x14">
            <control shapeId="6269" r:id="rId61" name="Check Box 125">
              <controlPr locked="0" defaultSize="0" autoFill="0" autoLine="0" autoPict="0">
                <anchor moveWithCells="1">
                  <from>
                    <xdr:col>8</xdr:col>
                    <xdr:colOff>0</xdr:colOff>
                    <xdr:row>171</xdr:row>
                    <xdr:rowOff>7620</xdr:rowOff>
                  </from>
                  <to>
                    <xdr:col>8</xdr:col>
                    <xdr:colOff>304800</xdr:colOff>
                    <xdr:row>173</xdr:row>
                    <xdr:rowOff>22860</xdr:rowOff>
                  </to>
                </anchor>
              </controlPr>
            </control>
          </mc:Choice>
        </mc:AlternateContent>
        <mc:AlternateContent xmlns:mc="http://schemas.openxmlformats.org/markup-compatibility/2006">
          <mc:Choice Requires="x14">
            <control shapeId="6270" r:id="rId62" name="Check Box 126">
              <controlPr locked="0" defaultSize="0" autoFill="0" autoLine="0" autoPict="0">
                <anchor moveWithCells="1">
                  <from>
                    <xdr:col>8</xdr:col>
                    <xdr:colOff>0</xdr:colOff>
                    <xdr:row>173</xdr:row>
                    <xdr:rowOff>22860</xdr:rowOff>
                  </from>
                  <to>
                    <xdr:col>8</xdr:col>
                    <xdr:colOff>304800</xdr:colOff>
                    <xdr:row>175</xdr:row>
                    <xdr:rowOff>30480</xdr:rowOff>
                  </to>
                </anchor>
              </controlPr>
            </control>
          </mc:Choice>
        </mc:AlternateContent>
        <mc:AlternateContent xmlns:mc="http://schemas.openxmlformats.org/markup-compatibility/2006">
          <mc:Choice Requires="x14">
            <control shapeId="6271" r:id="rId63" name="Check Box 127">
              <controlPr locked="0" defaultSize="0" autoFill="0" autoLine="0" autoPict="0">
                <anchor moveWithCells="1">
                  <from>
                    <xdr:col>8</xdr:col>
                    <xdr:colOff>0</xdr:colOff>
                    <xdr:row>175</xdr:row>
                    <xdr:rowOff>7620</xdr:rowOff>
                  </from>
                  <to>
                    <xdr:col>8</xdr:col>
                    <xdr:colOff>304800</xdr:colOff>
                    <xdr:row>177</xdr:row>
                    <xdr:rowOff>22860</xdr:rowOff>
                  </to>
                </anchor>
              </controlPr>
            </control>
          </mc:Choice>
        </mc:AlternateContent>
        <mc:AlternateContent xmlns:mc="http://schemas.openxmlformats.org/markup-compatibility/2006">
          <mc:Choice Requires="x14">
            <control shapeId="6272" r:id="rId64" name="Check Box 128">
              <controlPr locked="0" defaultSize="0" autoFill="0" autoLine="0" autoPict="0">
                <anchor moveWithCells="1">
                  <from>
                    <xdr:col>8</xdr:col>
                    <xdr:colOff>0</xdr:colOff>
                    <xdr:row>177</xdr:row>
                    <xdr:rowOff>7620</xdr:rowOff>
                  </from>
                  <to>
                    <xdr:col>8</xdr:col>
                    <xdr:colOff>304800</xdr:colOff>
                    <xdr:row>179</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2060"/>
  </sheetPr>
  <dimension ref="B2:AJ52"/>
  <sheetViews>
    <sheetView showGridLines="0" zoomScaleNormal="100" workbookViewId="0">
      <pane xSplit="8" topLeftCell="I1" activePane="topRight" state="frozen"/>
      <selection pane="topRight" activeCell="I10" sqref="I10"/>
    </sheetView>
  </sheetViews>
  <sheetFormatPr defaultColWidth="9.109375" defaultRowHeight="13.2" x14ac:dyDescent="0.25"/>
  <cols>
    <col min="1" max="2" width="2.6640625" style="10" customWidth="1"/>
    <col min="3" max="4" width="2.6640625" style="9" customWidth="1"/>
    <col min="5" max="5" width="30.6640625" style="10" customWidth="1"/>
    <col min="6" max="6" width="10.6640625" style="9" customWidth="1"/>
    <col min="7" max="7" width="6.6640625" style="10" customWidth="1"/>
    <col min="8" max="8" width="0.88671875" style="10" customWidth="1"/>
    <col min="9" max="9" width="12.6640625" style="10" customWidth="1"/>
    <col min="10" max="11" width="0.88671875" style="10" customWidth="1"/>
    <col min="12" max="12" width="12.6640625" style="10" customWidth="1"/>
    <col min="13" max="13" width="0.88671875" style="10" customWidth="1"/>
    <col min="14" max="14" width="12.6640625" style="10" customWidth="1"/>
    <col min="15" max="15" width="0.88671875" style="10" customWidth="1"/>
    <col min="16" max="16" width="12.6640625" style="10" customWidth="1"/>
    <col min="17" max="18" width="0.88671875" style="10" customWidth="1"/>
    <col min="19" max="19" width="12.6640625" style="10" customWidth="1"/>
    <col min="20" max="21" width="0.88671875" style="10" customWidth="1"/>
    <col min="22" max="22" width="12.6640625" style="14" customWidth="1"/>
    <col min="23" max="23" width="0.88671875" style="10" customWidth="1"/>
    <col min="24" max="24" width="12.6640625" style="10" customWidth="1"/>
    <col min="25" max="26" width="0.88671875" style="10" customWidth="1"/>
    <col min="27" max="27" width="12.6640625" style="10" customWidth="1"/>
    <col min="28" max="28" width="0.88671875" style="10" customWidth="1"/>
    <col min="29" max="29" width="12.6640625" style="10" customWidth="1"/>
    <col min="30" max="31" width="0.88671875" style="10" customWidth="1"/>
    <col min="32" max="32" width="12.6640625" style="10" customWidth="1"/>
    <col min="33" max="34" width="0.88671875" style="10" customWidth="1"/>
    <col min="35" max="35" width="12.6640625" style="10" customWidth="1"/>
    <col min="36" max="37" width="2.6640625" style="10" customWidth="1"/>
    <col min="38" max="38" width="0.88671875" style="10" customWidth="1"/>
    <col min="39" max="39" width="2.6640625" style="10" customWidth="1"/>
    <col min="40" max="40" width="9.109375" style="10"/>
    <col min="41" max="41" width="0.88671875" style="10" customWidth="1"/>
    <col min="42" max="42" width="30.6640625" style="10" customWidth="1"/>
    <col min="43" max="43" width="0.88671875" style="10" customWidth="1"/>
    <col min="44" max="16384" width="9.109375" style="10"/>
  </cols>
  <sheetData>
    <row r="2" spans="2:36" ht="6" customHeight="1" x14ac:dyDescent="0.25">
      <c r="B2" s="288"/>
      <c r="C2" s="289"/>
      <c r="D2" s="289"/>
      <c r="E2" s="290"/>
      <c r="F2" s="289"/>
      <c r="G2" s="290"/>
      <c r="H2" s="290"/>
      <c r="I2" s="290"/>
      <c r="J2" s="290"/>
      <c r="K2" s="290"/>
      <c r="L2" s="290"/>
      <c r="M2" s="290"/>
      <c r="N2" s="290"/>
      <c r="O2" s="290"/>
      <c r="P2" s="290"/>
      <c r="Q2" s="290"/>
      <c r="R2" s="290"/>
      <c r="S2" s="290"/>
      <c r="T2" s="290"/>
      <c r="U2" s="290"/>
      <c r="V2" s="291"/>
      <c r="W2" s="290"/>
      <c r="X2" s="290"/>
      <c r="Y2" s="290"/>
      <c r="Z2" s="290"/>
      <c r="AA2" s="290"/>
      <c r="AB2" s="290"/>
      <c r="AC2" s="290"/>
      <c r="AD2" s="290"/>
      <c r="AE2" s="290"/>
      <c r="AF2" s="290"/>
      <c r="AG2" s="290"/>
      <c r="AH2" s="290"/>
      <c r="AI2" s="290"/>
      <c r="AJ2" s="292"/>
    </row>
    <row r="3" spans="2:36" ht="12.75" customHeight="1" x14ac:dyDescent="0.25">
      <c r="B3" s="293"/>
      <c r="C3" s="673" t="s">
        <v>571</v>
      </c>
      <c r="D3" s="673"/>
      <c r="E3" s="673"/>
      <c r="F3" s="675" t="s">
        <v>549</v>
      </c>
      <c r="G3" s="675"/>
      <c r="H3" s="231"/>
      <c r="I3" s="108">
        <v>424</v>
      </c>
      <c r="J3" s="244"/>
      <c r="K3" s="231"/>
      <c r="L3" s="670">
        <v>425</v>
      </c>
      <c r="M3" s="670"/>
      <c r="N3" s="670"/>
      <c r="O3" s="670"/>
      <c r="P3" s="670"/>
      <c r="Q3" s="244"/>
      <c r="R3" s="231"/>
      <c r="S3" s="108">
        <v>422</v>
      </c>
      <c r="T3" s="244"/>
      <c r="U3" s="231"/>
      <c r="V3" s="670">
        <v>423</v>
      </c>
      <c r="W3" s="670"/>
      <c r="X3" s="670"/>
      <c r="Y3" s="244"/>
      <c r="Z3" s="231"/>
      <c r="AA3" s="670">
        <v>423</v>
      </c>
      <c r="AB3" s="670"/>
      <c r="AC3" s="670"/>
      <c r="AD3" s="244"/>
      <c r="AE3" s="231"/>
      <c r="AF3" s="108">
        <v>423</v>
      </c>
      <c r="AG3" s="244"/>
      <c r="AH3" s="231"/>
      <c r="AI3" s="108"/>
      <c r="AJ3" s="244"/>
    </row>
    <row r="4" spans="2:36" ht="12.75" customHeight="1" x14ac:dyDescent="0.25">
      <c r="B4" s="293"/>
      <c r="C4" s="673"/>
      <c r="D4" s="673"/>
      <c r="E4" s="673"/>
      <c r="F4" s="674" t="s">
        <v>550</v>
      </c>
      <c r="G4" s="674"/>
      <c r="H4" s="231"/>
      <c r="I4" s="669" t="s">
        <v>37</v>
      </c>
      <c r="J4" s="245"/>
      <c r="K4" s="236"/>
      <c r="L4" s="672" t="s">
        <v>38</v>
      </c>
      <c r="M4" s="672"/>
      <c r="N4" s="672"/>
      <c r="O4" s="672"/>
      <c r="P4" s="672"/>
      <c r="Q4" s="245"/>
      <c r="R4" s="236"/>
      <c r="S4" s="671" t="s">
        <v>557</v>
      </c>
      <c r="T4" s="245"/>
      <c r="U4" s="236"/>
      <c r="V4" s="669" t="s">
        <v>40</v>
      </c>
      <c r="W4" s="669"/>
      <c r="X4" s="669"/>
      <c r="Y4" s="245"/>
      <c r="Z4" s="236"/>
      <c r="AA4" s="669" t="s">
        <v>555</v>
      </c>
      <c r="AB4" s="669"/>
      <c r="AC4" s="669"/>
      <c r="AD4" s="245"/>
      <c r="AE4" s="236"/>
      <c r="AF4" s="48" t="s">
        <v>54</v>
      </c>
      <c r="AG4" s="245"/>
      <c r="AH4" s="236"/>
      <c r="AI4" s="669" t="s">
        <v>42</v>
      </c>
      <c r="AJ4" s="244"/>
    </row>
    <row r="5" spans="2:36" ht="12.75" customHeight="1" x14ac:dyDescent="0.25">
      <c r="B5" s="293"/>
      <c r="C5" s="673"/>
      <c r="D5" s="673"/>
      <c r="E5" s="673"/>
      <c r="F5" s="674"/>
      <c r="G5" s="674"/>
      <c r="H5" s="231"/>
      <c r="I5" s="669"/>
      <c r="J5" s="245"/>
      <c r="K5" s="236"/>
      <c r="L5" s="48" t="s">
        <v>552</v>
      </c>
      <c r="M5" s="236"/>
      <c r="N5" s="48" t="s">
        <v>553</v>
      </c>
      <c r="O5" s="236"/>
      <c r="P5" s="239" t="s">
        <v>554</v>
      </c>
      <c r="Q5" s="245"/>
      <c r="R5" s="236"/>
      <c r="S5" s="672"/>
      <c r="T5" s="245"/>
      <c r="U5" s="236"/>
      <c r="V5" s="669"/>
      <c r="W5" s="669"/>
      <c r="X5" s="669"/>
      <c r="Y5" s="245"/>
      <c r="Z5" s="236"/>
      <c r="AA5" s="669"/>
      <c r="AB5" s="669"/>
      <c r="AC5" s="669"/>
      <c r="AD5" s="245"/>
      <c r="AE5" s="236"/>
      <c r="AF5" s="48" t="s">
        <v>556</v>
      </c>
      <c r="AG5" s="245"/>
      <c r="AH5" s="236"/>
      <c r="AI5" s="669"/>
      <c r="AJ5" s="244"/>
    </row>
    <row r="6" spans="2:36" x14ac:dyDescent="0.25">
      <c r="B6" s="293"/>
      <c r="C6" s="108"/>
      <c r="D6" s="108"/>
      <c r="E6" s="249"/>
      <c r="F6" s="675" t="s">
        <v>551</v>
      </c>
      <c r="G6" s="675"/>
      <c r="H6" s="231"/>
      <c r="I6" s="240" t="s">
        <v>566</v>
      </c>
      <c r="J6" s="246"/>
      <c r="K6" s="241"/>
      <c r="L6" s="240" t="s">
        <v>44</v>
      </c>
      <c r="M6" s="241"/>
      <c r="N6" s="240" t="s">
        <v>44</v>
      </c>
      <c r="O6" s="241"/>
      <c r="P6" s="240" t="s">
        <v>566</v>
      </c>
      <c r="Q6" s="246"/>
      <c r="R6" s="241"/>
      <c r="S6" s="240" t="s">
        <v>566</v>
      </c>
      <c r="T6" s="246"/>
      <c r="U6" s="241"/>
      <c r="V6" s="240" t="s">
        <v>44</v>
      </c>
      <c r="W6" s="241"/>
      <c r="X6" s="240" t="s">
        <v>566</v>
      </c>
      <c r="Y6" s="246"/>
      <c r="Z6" s="241"/>
      <c r="AA6" s="240" t="s">
        <v>44</v>
      </c>
      <c r="AB6" s="241"/>
      <c r="AC6" s="240" t="s">
        <v>566</v>
      </c>
      <c r="AD6" s="246"/>
      <c r="AE6" s="241"/>
      <c r="AF6" s="240" t="s">
        <v>566</v>
      </c>
      <c r="AG6" s="246"/>
      <c r="AH6" s="241"/>
      <c r="AI6" s="240" t="s">
        <v>566</v>
      </c>
      <c r="AJ6" s="244"/>
    </row>
    <row r="7" spans="2:36" ht="6" customHeight="1" x14ac:dyDescent="0.25">
      <c r="B7" s="293"/>
      <c r="C7" s="108"/>
      <c r="D7" s="108"/>
      <c r="E7" s="231"/>
      <c r="F7" s="108"/>
      <c r="G7" s="231"/>
      <c r="H7" s="231"/>
      <c r="I7" s="231"/>
      <c r="J7" s="246"/>
      <c r="K7" s="231"/>
      <c r="L7" s="231"/>
      <c r="M7" s="231"/>
      <c r="N7" s="231"/>
      <c r="O7" s="231"/>
      <c r="P7" s="231"/>
      <c r="Q7" s="246"/>
      <c r="R7" s="231"/>
      <c r="S7" s="231"/>
      <c r="T7" s="246"/>
      <c r="U7" s="231"/>
      <c r="V7" s="232"/>
      <c r="W7" s="231"/>
      <c r="X7" s="231"/>
      <c r="Y7" s="246"/>
      <c r="Z7" s="231"/>
      <c r="AA7" s="231"/>
      <c r="AB7" s="231"/>
      <c r="AC7" s="231"/>
      <c r="AD7" s="246"/>
      <c r="AE7" s="231"/>
      <c r="AF7" s="231"/>
      <c r="AG7" s="246"/>
      <c r="AH7" s="231"/>
      <c r="AI7" s="231"/>
      <c r="AJ7" s="244"/>
    </row>
    <row r="8" spans="2:36" x14ac:dyDescent="0.25">
      <c r="B8" s="293"/>
      <c r="C8" s="108"/>
      <c r="D8" s="108" t="s">
        <v>45</v>
      </c>
      <c r="E8" s="252" t="s">
        <v>560</v>
      </c>
      <c r="F8" s="258" t="str">
        <f ca="1">"07/01/"&amp;(YEAR(TODAY())-1)</f>
        <v>07/01/2018</v>
      </c>
      <c r="G8" s="250" t="s">
        <v>309</v>
      </c>
      <c r="H8" s="241"/>
      <c r="I8" s="225"/>
      <c r="J8" s="244"/>
      <c r="K8" s="231"/>
      <c r="L8" s="228"/>
      <c r="M8" s="241"/>
      <c r="N8" s="228"/>
      <c r="O8" s="241"/>
      <c r="P8" s="225"/>
      <c r="Q8" s="244"/>
      <c r="R8" s="231"/>
      <c r="S8" s="225"/>
      <c r="T8" s="244"/>
      <c r="U8" s="231"/>
      <c r="V8" s="228"/>
      <c r="W8" s="241"/>
      <c r="X8" s="225"/>
      <c r="Y8" s="244"/>
      <c r="Z8" s="231"/>
      <c r="AA8" s="228"/>
      <c r="AB8" s="241"/>
      <c r="AC8" s="225"/>
      <c r="AD8" s="244"/>
      <c r="AE8" s="231"/>
      <c r="AF8" s="225"/>
      <c r="AG8" s="244"/>
      <c r="AH8" s="231"/>
      <c r="AI8" s="230">
        <f t="shared" ref="AI8:AI15" si="0">I8+P8+S8+X8+AC8+AF8</f>
        <v>0</v>
      </c>
      <c r="AJ8" s="244"/>
    </row>
    <row r="9" spans="2:36" x14ac:dyDescent="0.25">
      <c r="B9" s="293"/>
      <c r="C9" s="108"/>
      <c r="D9" s="108" t="s">
        <v>46</v>
      </c>
      <c r="E9" s="252" t="s">
        <v>561</v>
      </c>
      <c r="F9" s="108" t="s">
        <v>558</v>
      </c>
      <c r="G9" s="254" t="s">
        <v>309</v>
      </c>
      <c r="H9" s="241"/>
      <c r="I9" s="226"/>
      <c r="J9" s="244"/>
      <c r="K9" s="231"/>
      <c r="L9" s="228"/>
      <c r="M9" s="241"/>
      <c r="N9" s="228"/>
      <c r="O9" s="241"/>
      <c r="P9" s="225"/>
      <c r="Q9" s="244"/>
      <c r="R9" s="231"/>
      <c r="S9" s="225"/>
      <c r="T9" s="244"/>
      <c r="U9" s="231"/>
      <c r="V9" s="228"/>
      <c r="W9" s="241"/>
      <c r="X9" s="225"/>
      <c r="Y9" s="244"/>
      <c r="Z9" s="231"/>
      <c r="AA9" s="228"/>
      <c r="AB9" s="241"/>
      <c r="AC9" s="225"/>
      <c r="AD9" s="244"/>
      <c r="AE9" s="231"/>
      <c r="AF9" s="225"/>
      <c r="AG9" s="244"/>
      <c r="AH9" s="231"/>
      <c r="AI9" s="230">
        <f t="shared" si="0"/>
        <v>0</v>
      </c>
      <c r="AJ9" s="244"/>
    </row>
    <row r="10" spans="2:36" x14ac:dyDescent="0.25">
      <c r="B10" s="293"/>
      <c r="C10" s="108"/>
      <c r="D10" s="108" t="s">
        <v>47</v>
      </c>
      <c r="E10" s="252" t="s">
        <v>562</v>
      </c>
      <c r="F10" s="108" t="s">
        <v>558</v>
      </c>
      <c r="G10" s="254" t="s">
        <v>309</v>
      </c>
      <c r="H10" s="241"/>
      <c r="I10" s="225"/>
      <c r="J10" s="244"/>
      <c r="K10" s="231"/>
      <c r="L10" s="228"/>
      <c r="M10" s="241"/>
      <c r="N10" s="228"/>
      <c r="O10" s="241"/>
      <c r="P10" s="225"/>
      <c r="Q10" s="244"/>
      <c r="R10" s="231"/>
      <c r="S10" s="225"/>
      <c r="T10" s="244"/>
      <c r="U10" s="231"/>
      <c r="V10" s="228"/>
      <c r="W10" s="241"/>
      <c r="X10" s="225"/>
      <c r="Y10" s="244"/>
      <c r="Z10" s="231"/>
      <c r="AA10" s="228"/>
      <c r="AB10" s="241"/>
      <c r="AC10" s="225"/>
      <c r="AD10" s="244"/>
      <c r="AE10" s="231"/>
      <c r="AF10" s="225"/>
      <c r="AG10" s="244"/>
      <c r="AH10" s="231"/>
      <c r="AI10" s="230">
        <f t="shared" si="0"/>
        <v>0</v>
      </c>
      <c r="AJ10" s="244"/>
    </row>
    <row r="11" spans="2:36" x14ac:dyDescent="0.25">
      <c r="B11" s="293"/>
      <c r="C11" s="108"/>
      <c r="D11" s="108" t="s">
        <v>48</v>
      </c>
      <c r="E11" s="252" t="s">
        <v>563</v>
      </c>
      <c r="F11" s="258" t="str">
        <f ca="1">"06/30/"&amp;YEAR(TODAY())</f>
        <v>06/30/2019</v>
      </c>
      <c r="G11" s="250" t="s">
        <v>309</v>
      </c>
      <c r="H11" s="241"/>
      <c r="I11" s="225"/>
      <c r="J11" s="244"/>
      <c r="K11" s="231"/>
      <c r="L11" s="228"/>
      <c r="M11" s="241"/>
      <c r="N11" s="228"/>
      <c r="O11" s="241"/>
      <c r="P11" s="225"/>
      <c r="Q11" s="244"/>
      <c r="R11" s="231"/>
      <c r="S11" s="225"/>
      <c r="T11" s="244"/>
      <c r="U11" s="231"/>
      <c r="V11" s="228"/>
      <c r="W11" s="241"/>
      <c r="X11" s="225"/>
      <c r="Y11" s="244"/>
      <c r="Z11" s="231"/>
      <c r="AA11" s="228"/>
      <c r="AB11" s="241"/>
      <c r="AC11" s="225"/>
      <c r="AD11" s="244"/>
      <c r="AE11" s="231"/>
      <c r="AF11" s="225"/>
      <c r="AG11" s="244"/>
      <c r="AH11" s="231"/>
      <c r="AI11" s="230">
        <f t="shared" si="0"/>
        <v>0</v>
      </c>
      <c r="AJ11" s="244"/>
    </row>
    <row r="12" spans="2:36" x14ac:dyDescent="0.25">
      <c r="B12" s="293"/>
      <c r="C12" s="108"/>
      <c r="D12" s="108" t="s">
        <v>49</v>
      </c>
      <c r="E12" s="250" t="s">
        <v>565</v>
      </c>
      <c r="F12" s="108" t="s">
        <v>558</v>
      </c>
      <c r="G12" s="254" t="s">
        <v>309</v>
      </c>
      <c r="H12" s="241"/>
      <c r="I12" s="225"/>
      <c r="J12" s="244"/>
      <c r="K12" s="231"/>
      <c r="L12" s="228"/>
      <c r="M12" s="241"/>
      <c r="N12" s="228"/>
      <c r="O12" s="241"/>
      <c r="P12" s="225"/>
      <c r="Q12" s="244"/>
      <c r="R12" s="231"/>
      <c r="S12" s="225"/>
      <c r="T12" s="244"/>
      <c r="U12" s="231"/>
      <c r="V12" s="228"/>
      <c r="W12" s="241"/>
      <c r="X12" s="225"/>
      <c r="Y12" s="244"/>
      <c r="Z12" s="231"/>
      <c r="AA12" s="228"/>
      <c r="AB12" s="241"/>
      <c r="AC12" s="225"/>
      <c r="AD12" s="244"/>
      <c r="AE12" s="231"/>
      <c r="AF12" s="225"/>
      <c r="AG12" s="244"/>
      <c r="AH12" s="231"/>
      <c r="AI12" s="230">
        <f t="shared" si="0"/>
        <v>0</v>
      </c>
      <c r="AJ12" s="244"/>
    </row>
    <row r="13" spans="2:36" x14ac:dyDescent="0.25">
      <c r="B13" s="293"/>
      <c r="C13" s="108"/>
      <c r="D13" s="248" t="s">
        <v>50</v>
      </c>
      <c r="E13" s="251" t="s">
        <v>583</v>
      </c>
      <c r="F13" s="108" t="s">
        <v>558</v>
      </c>
      <c r="G13" s="254" t="s">
        <v>309</v>
      </c>
      <c r="H13" s="241"/>
      <c r="I13" s="227"/>
      <c r="J13" s="244"/>
      <c r="K13" s="231"/>
      <c r="L13" s="229"/>
      <c r="M13" s="241"/>
      <c r="N13" s="229"/>
      <c r="O13" s="241"/>
      <c r="P13" s="227"/>
      <c r="Q13" s="244"/>
      <c r="R13" s="231"/>
      <c r="S13" s="227"/>
      <c r="T13" s="244"/>
      <c r="U13" s="231"/>
      <c r="V13" s="229"/>
      <c r="W13" s="241"/>
      <c r="X13" s="227"/>
      <c r="Y13" s="244"/>
      <c r="Z13" s="231"/>
      <c r="AA13" s="229"/>
      <c r="AB13" s="241"/>
      <c r="AC13" s="227"/>
      <c r="AD13" s="244"/>
      <c r="AE13" s="231"/>
      <c r="AF13" s="227"/>
      <c r="AG13" s="244"/>
      <c r="AH13" s="231"/>
      <c r="AI13" s="230">
        <f t="shared" si="0"/>
        <v>0</v>
      </c>
      <c r="AJ13" s="244"/>
    </row>
    <row r="14" spans="2:36" x14ac:dyDescent="0.25">
      <c r="B14" s="293"/>
      <c r="C14" s="108"/>
      <c r="D14" s="108" t="s">
        <v>336</v>
      </c>
      <c r="E14" s="252" t="s">
        <v>584</v>
      </c>
      <c r="F14" s="108" t="s">
        <v>558</v>
      </c>
      <c r="G14" s="254" t="s">
        <v>309</v>
      </c>
      <c r="H14" s="241"/>
      <c r="I14" s="226"/>
      <c r="J14" s="244"/>
      <c r="K14" s="231"/>
      <c r="L14" s="228"/>
      <c r="M14" s="241"/>
      <c r="N14" s="228"/>
      <c r="O14" s="241"/>
      <c r="P14" s="225"/>
      <c r="Q14" s="244"/>
      <c r="R14" s="231"/>
      <c r="S14" s="225"/>
      <c r="T14" s="244"/>
      <c r="U14" s="231"/>
      <c r="V14" s="228"/>
      <c r="W14" s="241"/>
      <c r="X14" s="225"/>
      <c r="Y14" s="244"/>
      <c r="Z14" s="231"/>
      <c r="AA14" s="228"/>
      <c r="AB14" s="241"/>
      <c r="AC14" s="225"/>
      <c r="AD14" s="244"/>
      <c r="AE14" s="231"/>
      <c r="AF14" s="225"/>
      <c r="AG14" s="244"/>
      <c r="AH14" s="231"/>
      <c r="AI14" s="230">
        <f t="shared" si="0"/>
        <v>0</v>
      </c>
      <c r="AJ14" s="244"/>
    </row>
    <row r="15" spans="2:36" x14ac:dyDescent="0.25">
      <c r="B15" s="293"/>
      <c r="C15" s="108"/>
      <c r="D15" s="108" t="s">
        <v>310</v>
      </c>
      <c r="E15" s="253" t="s">
        <v>564</v>
      </c>
      <c r="F15" s="108" t="s">
        <v>558</v>
      </c>
      <c r="G15" s="254" t="s">
        <v>309</v>
      </c>
      <c r="H15" s="241"/>
      <c r="I15" s="284">
        <f>IF('Obsolete Inventory'!H5&gt;0,'Obsolete Inventory'!H5,0)</f>
        <v>0</v>
      </c>
      <c r="J15" s="244"/>
      <c r="K15" s="231"/>
      <c r="L15" s="228"/>
      <c r="M15" s="241"/>
      <c r="N15" s="228"/>
      <c r="O15" s="241"/>
      <c r="P15" s="284">
        <f>'Obsolete Inventory'!H6</f>
        <v>0</v>
      </c>
      <c r="Q15" s="244"/>
      <c r="R15" s="231"/>
      <c r="S15" s="284">
        <f>'Obsolete Inventory'!H7</f>
        <v>0</v>
      </c>
      <c r="T15" s="244"/>
      <c r="U15" s="231"/>
      <c r="V15" s="285">
        <f>'Obsolete Inventory'!G8</f>
        <v>0</v>
      </c>
      <c r="W15" s="241"/>
      <c r="X15" s="284">
        <f>'Obsolete Inventory'!H8</f>
        <v>0</v>
      </c>
      <c r="Y15" s="244"/>
      <c r="Z15" s="231"/>
      <c r="AA15" s="285">
        <f>'Obsolete Inventory'!G9</f>
        <v>0</v>
      </c>
      <c r="AB15" s="241"/>
      <c r="AC15" s="284">
        <f>'Obsolete Inventory'!H9</f>
        <v>0</v>
      </c>
      <c r="AD15" s="244"/>
      <c r="AE15" s="231"/>
      <c r="AF15" s="284">
        <f>'Obsolete Inventory'!H10</f>
        <v>0</v>
      </c>
      <c r="AG15" s="244"/>
      <c r="AH15" s="231"/>
      <c r="AI15" s="230">
        <f t="shared" si="0"/>
        <v>0</v>
      </c>
      <c r="AJ15" s="244"/>
    </row>
    <row r="16" spans="2:36" ht="6" customHeight="1" x14ac:dyDescent="0.25">
      <c r="B16" s="293"/>
      <c r="C16" s="108"/>
      <c r="D16" s="108"/>
      <c r="E16" s="231"/>
      <c r="F16" s="108"/>
      <c r="G16" s="231"/>
      <c r="H16" s="231"/>
      <c r="I16" s="231"/>
      <c r="J16" s="244"/>
      <c r="K16" s="231"/>
      <c r="L16" s="231"/>
      <c r="M16" s="231"/>
      <c r="N16" s="231"/>
      <c r="O16" s="231"/>
      <c r="P16" s="231"/>
      <c r="Q16" s="244"/>
      <c r="R16" s="231"/>
      <c r="S16" s="231"/>
      <c r="T16" s="244"/>
      <c r="U16" s="231"/>
      <c r="V16" s="232"/>
      <c r="W16" s="241"/>
      <c r="X16" s="231"/>
      <c r="Y16" s="244"/>
      <c r="Z16" s="231"/>
      <c r="AA16" s="231"/>
      <c r="AB16" s="231"/>
      <c r="AC16" s="231"/>
      <c r="AD16" s="244"/>
      <c r="AE16" s="231"/>
      <c r="AF16" s="231"/>
      <c r="AG16" s="244"/>
      <c r="AH16" s="231"/>
      <c r="AI16" s="231"/>
      <c r="AJ16" s="244"/>
    </row>
    <row r="17" spans="2:36" ht="12.75" customHeight="1" x14ac:dyDescent="0.3">
      <c r="B17" s="293"/>
      <c r="C17" s="680" t="s">
        <v>59</v>
      </c>
      <c r="D17" s="680"/>
      <c r="E17" s="680"/>
      <c r="F17" s="255"/>
      <c r="G17" s="237"/>
      <c r="H17" s="231"/>
      <c r="I17" s="108"/>
      <c r="J17" s="244"/>
      <c r="K17" s="231"/>
      <c r="L17" s="108"/>
      <c r="M17" s="231"/>
      <c r="N17" s="108"/>
      <c r="O17" s="231"/>
      <c r="P17" s="234"/>
      <c r="Q17" s="244"/>
      <c r="R17" s="231"/>
      <c r="S17" s="108"/>
      <c r="T17" s="244"/>
      <c r="U17" s="231"/>
      <c r="V17" s="108"/>
      <c r="W17" s="231"/>
      <c r="X17" s="108"/>
      <c r="Y17" s="244"/>
      <c r="Z17" s="231"/>
      <c r="AA17" s="108"/>
      <c r="AB17" s="231"/>
      <c r="AC17" s="108"/>
      <c r="AD17" s="244"/>
      <c r="AE17" s="231"/>
      <c r="AF17" s="108"/>
      <c r="AG17" s="244"/>
      <c r="AH17" s="231"/>
      <c r="AI17" s="108"/>
      <c r="AJ17" s="244"/>
    </row>
    <row r="18" spans="2:36" ht="6" customHeight="1" x14ac:dyDescent="0.25">
      <c r="B18" s="293"/>
      <c r="C18" s="680"/>
      <c r="D18" s="680"/>
      <c r="E18" s="680"/>
      <c r="F18" s="108"/>
      <c r="G18" s="231"/>
      <c r="H18" s="231"/>
      <c r="I18" s="108"/>
      <c r="J18" s="244"/>
      <c r="K18" s="231"/>
      <c r="L18" s="108"/>
      <c r="M18" s="231"/>
      <c r="N18" s="108"/>
      <c r="O18" s="231"/>
      <c r="P18" s="235"/>
      <c r="Q18" s="244"/>
      <c r="R18" s="231"/>
      <c r="S18" s="108"/>
      <c r="T18" s="244"/>
      <c r="U18" s="231"/>
      <c r="V18" s="108"/>
      <c r="W18" s="231"/>
      <c r="X18" s="108"/>
      <c r="Y18" s="244"/>
      <c r="Z18" s="231"/>
      <c r="AA18" s="108"/>
      <c r="AB18" s="231"/>
      <c r="AC18" s="108"/>
      <c r="AD18" s="244"/>
      <c r="AE18" s="231"/>
      <c r="AF18" s="108"/>
      <c r="AG18" s="244"/>
      <c r="AH18" s="231"/>
      <c r="AI18" s="108"/>
      <c r="AJ18" s="244"/>
    </row>
    <row r="19" spans="2:36" x14ac:dyDescent="0.25">
      <c r="B19" s="294"/>
      <c r="C19" s="248"/>
      <c r="D19" s="108" t="s">
        <v>45</v>
      </c>
      <c r="E19" s="677" t="s">
        <v>567</v>
      </c>
      <c r="F19" s="677"/>
      <c r="G19" s="677"/>
      <c r="H19" s="231"/>
      <c r="I19" s="428">
        <f>I11-I8</f>
        <v>0</v>
      </c>
      <c r="J19" s="244"/>
      <c r="K19" s="231"/>
      <c r="L19" s="260">
        <f>L11-L8</f>
        <v>0</v>
      </c>
      <c r="M19" s="231"/>
      <c r="N19" s="260">
        <f>N11-N8</f>
        <v>0</v>
      </c>
      <c r="O19" s="231"/>
      <c r="P19" s="429">
        <f>P11-P8</f>
        <v>0</v>
      </c>
      <c r="Q19" s="244"/>
      <c r="R19" s="231"/>
      <c r="S19" s="259">
        <f>S11-S8</f>
        <v>0</v>
      </c>
      <c r="T19" s="244"/>
      <c r="U19" s="231"/>
      <c r="V19" s="260">
        <f>V11-V8</f>
        <v>0</v>
      </c>
      <c r="W19" s="231"/>
      <c r="X19" s="428">
        <f>X11-X8</f>
        <v>0</v>
      </c>
      <c r="Y19" s="244"/>
      <c r="Z19" s="231"/>
      <c r="AA19" s="260">
        <f>AA11-AA8</f>
        <v>0</v>
      </c>
      <c r="AB19" s="231"/>
      <c r="AC19" s="428">
        <f>AC11-AC8</f>
        <v>0</v>
      </c>
      <c r="AD19" s="244"/>
      <c r="AE19" s="231"/>
      <c r="AF19" s="431">
        <f>AF11-AF8</f>
        <v>0</v>
      </c>
      <c r="AG19" s="244"/>
      <c r="AH19" s="231"/>
      <c r="AI19" s="428">
        <f>AI11-AI8</f>
        <v>0</v>
      </c>
      <c r="AJ19" s="244"/>
    </row>
    <row r="20" spans="2:36" x14ac:dyDescent="0.25">
      <c r="B20" s="293"/>
      <c r="C20" s="108"/>
      <c r="D20" s="108" t="s">
        <v>46</v>
      </c>
      <c r="E20" s="679" t="s">
        <v>577</v>
      </c>
      <c r="F20" s="679"/>
      <c r="G20" s="679"/>
      <c r="H20" s="231"/>
      <c r="I20" s="430">
        <f>I11-(I8+I9-I10+I12-I13-I15+I14)</f>
        <v>0</v>
      </c>
      <c r="J20" s="244"/>
      <c r="K20" s="231"/>
      <c r="L20" s="430">
        <f>L11-(L8+L9-L10+L12-L13-L15+L14)</f>
        <v>0</v>
      </c>
      <c r="M20" s="231"/>
      <c r="N20" s="261">
        <f>N11-(N8+N9-N10+N12-N13-N15+N14)</f>
        <v>0</v>
      </c>
      <c r="O20" s="231"/>
      <c r="P20" s="430">
        <f>P11-(P8+P9-P10+P12-P13-P15+P14)</f>
        <v>0</v>
      </c>
      <c r="Q20" s="244"/>
      <c r="R20" s="231"/>
      <c r="S20" s="263">
        <f>S11-(S8+S9-S10+S12-S13-S15+S14)</f>
        <v>0</v>
      </c>
      <c r="T20" s="244"/>
      <c r="U20" s="231"/>
      <c r="V20" s="261">
        <f>V11-(V8+V9-V10+V12-V13-V15+V14)</f>
        <v>0</v>
      </c>
      <c r="W20" s="231"/>
      <c r="X20" s="430">
        <f>X11-(X8+X9-X10+X12-X13-X15+X14)</f>
        <v>0</v>
      </c>
      <c r="Y20" s="244"/>
      <c r="Z20" s="231"/>
      <c r="AA20" s="261">
        <f>AA11-(AA8+AA9-AA10+AA12-AA13-AA15+AA14)</f>
        <v>0</v>
      </c>
      <c r="AB20" s="231"/>
      <c r="AC20" s="430">
        <f>AC11-(AC8+AC9-AC10+AC12-AC13-AC15+AC14)</f>
        <v>0</v>
      </c>
      <c r="AD20" s="244"/>
      <c r="AE20" s="231"/>
      <c r="AF20" s="263">
        <f>AF11-(AF8+AF9-AF10+AF12-AF13-AF15+AF14)</f>
        <v>0</v>
      </c>
      <c r="AG20" s="244"/>
      <c r="AH20" s="231"/>
      <c r="AI20" s="430">
        <f>AI11-(AI8+AI9-AI10+AI12-AI13-AI15+AI14)</f>
        <v>0</v>
      </c>
      <c r="AJ20" s="244"/>
    </row>
    <row r="21" spans="2:36" ht="12.75" customHeight="1" x14ac:dyDescent="0.25">
      <c r="B21" s="293"/>
      <c r="C21" s="108"/>
      <c r="D21" s="108" t="s">
        <v>47</v>
      </c>
      <c r="E21" s="676" t="s">
        <v>313</v>
      </c>
      <c r="F21" s="676"/>
      <c r="G21" s="676"/>
      <c r="H21" s="231"/>
      <c r="I21" s="264" t="str">
        <f>IF(I10=0,"",I12/I10)</f>
        <v/>
      </c>
      <c r="J21" s="244"/>
      <c r="K21" s="231"/>
      <c r="L21" s="264" t="str">
        <f>IF(L10=0,"",L12/L10)</f>
        <v/>
      </c>
      <c r="M21" s="231"/>
      <c r="N21" s="264" t="str">
        <f>IF(N10=0,"",N12/N10)</f>
        <v/>
      </c>
      <c r="O21" s="231"/>
      <c r="P21" s="264" t="str">
        <f>IF(P10=0,"",P12/P10)</f>
        <v/>
      </c>
      <c r="Q21" s="244"/>
      <c r="R21" s="231"/>
      <c r="S21" s="264" t="str">
        <f>IF(S10=0,"",S12/S10)</f>
        <v/>
      </c>
      <c r="T21" s="244"/>
      <c r="U21" s="231"/>
      <c r="V21" s="264" t="str">
        <f>IF(V10=0,"",V12/V10)</f>
        <v/>
      </c>
      <c r="W21" s="231"/>
      <c r="X21" s="264" t="str">
        <f>IF(X10=0,"",X12/X10)</f>
        <v/>
      </c>
      <c r="Y21" s="244"/>
      <c r="Z21" s="231"/>
      <c r="AA21" s="264" t="str">
        <f>IF(AA10=0,"",AA12/AA10)</f>
        <v/>
      </c>
      <c r="AB21" s="231"/>
      <c r="AC21" s="264" t="str">
        <f>IF(AC10=0,"",AC12/AC10)</f>
        <v/>
      </c>
      <c r="AD21" s="244"/>
      <c r="AE21" s="231"/>
      <c r="AF21" s="264" t="str">
        <f>IF(AF10=0,"",AF12/AF10)</f>
        <v/>
      </c>
      <c r="AG21" s="244"/>
      <c r="AH21" s="231"/>
      <c r="AI21" s="264" t="str">
        <f>IF(AI10=0,"",AI12/AI10)</f>
        <v/>
      </c>
      <c r="AJ21" s="244"/>
    </row>
    <row r="22" spans="2:36" x14ac:dyDescent="0.25">
      <c r="B22" s="293"/>
      <c r="C22" s="108"/>
      <c r="D22" s="108" t="s">
        <v>48</v>
      </c>
      <c r="E22" s="677" t="s">
        <v>345</v>
      </c>
      <c r="F22" s="677"/>
      <c r="G22" s="677"/>
      <c r="H22" s="231"/>
      <c r="I22" s="265" t="str">
        <f>IF(I10=0,"",I13/I10)</f>
        <v/>
      </c>
      <c r="J22" s="244"/>
      <c r="K22" s="231"/>
      <c r="L22" s="265" t="str">
        <f>IF(L10=0,"",L13/L10)</f>
        <v/>
      </c>
      <c r="M22" s="231"/>
      <c r="N22" s="265" t="str">
        <f>IF(N10=0,"",N13/N10)</f>
        <v/>
      </c>
      <c r="O22" s="231"/>
      <c r="P22" s="265" t="str">
        <f>IF(P10=0,"",P13/P10)</f>
        <v/>
      </c>
      <c r="Q22" s="244"/>
      <c r="R22" s="231"/>
      <c r="S22" s="265" t="str">
        <f>IF(S10=0,"",S13/S10)</f>
        <v/>
      </c>
      <c r="T22" s="244"/>
      <c r="U22" s="231"/>
      <c r="V22" s="266" t="str">
        <f>IF(V10=0,"",V13/V10)</f>
        <v/>
      </c>
      <c r="W22" s="231"/>
      <c r="X22" s="266" t="str">
        <f>IF(X10=0,"",X13/X10)</f>
        <v/>
      </c>
      <c r="Y22" s="244"/>
      <c r="Z22" s="231"/>
      <c r="AA22" s="266" t="str">
        <f>IF(AA10=0,"",AA13/AA10)</f>
        <v/>
      </c>
      <c r="AB22" s="231"/>
      <c r="AC22" s="266" t="str">
        <f>IF(AC10=0,"",AC13/AC10)</f>
        <v/>
      </c>
      <c r="AD22" s="244"/>
      <c r="AE22" s="231"/>
      <c r="AF22" s="266" t="str">
        <f>IF(AF10=0,"",AF13/AF10)</f>
        <v/>
      </c>
      <c r="AG22" s="244"/>
      <c r="AH22" s="231"/>
      <c r="AI22" s="266" t="str">
        <f>IF(AI10=0,"",AI13/AI10)</f>
        <v/>
      </c>
      <c r="AJ22" s="244"/>
    </row>
    <row r="23" spans="2:36" ht="12.75" customHeight="1" x14ac:dyDescent="0.25">
      <c r="B23" s="293"/>
      <c r="C23" s="108"/>
      <c r="D23" s="108"/>
      <c r="E23" s="231"/>
      <c r="F23" s="108"/>
      <c r="G23" s="231"/>
      <c r="H23" s="231"/>
      <c r="I23" s="231"/>
      <c r="J23" s="241"/>
      <c r="K23" s="241"/>
      <c r="L23" s="231"/>
      <c r="M23" s="231"/>
      <c r="N23" s="231"/>
      <c r="O23" s="231"/>
      <c r="P23" s="231"/>
      <c r="Q23" s="231"/>
      <c r="R23" s="231"/>
      <c r="S23" s="231"/>
      <c r="T23" s="231"/>
      <c r="U23" s="231"/>
      <c r="V23" s="232"/>
      <c r="W23" s="231"/>
      <c r="X23" s="231"/>
      <c r="Y23" s="231"/>
      <c r="Z23" s="231"/>
      <c r="AA23" s="231"/>
      <c r="AB23" s="231"/>
      <c r="AC23" s="231"/>
      <c r="AD23" s="231"/>
      <c r="AE23" s="231"/>
      <c r="AF23" s="231"/>
      <c r="AG23" s="231"/>
      <c r="AH23" s="231"/>
      <c r="AI23" s="231"/>
      <c r="AJ23" s="244"/>
    </row>
    <row r="24" spans="2:36" ht="12.75" customHeight="1" x14ac:dyDescent="0.25">
      <c r="B24" s="293"/>
      <c r="C24" s="267"/>
      <c r="D24" s="267"/>
      <c r="E24" s="267"/>
      <c r="F24" s="108"/>
      <c r="G24" s="231"/>
      <c r="H24" s="231"/>
      <c r="I24" s="231"/>
      <c r="J24" s="241"/>
      <c r="K24" s="241"/>
      <c r="L24" s="231"/>
      <c r="M24" s="231"/>
      <c r="N24" s="678" t="s">
        <v>572</v>
      </c>
      <c r="O24" s="678"/>
      <c r="P24" s="678"/>
      <c r="Q24" s="231"/>
      <c r="R24" s="231"/>
      <c r="S24" s="681" t="s">
        <v>668</v>
      </c>
      <c r="T24" s="682"/>
      <c r="U24" s="682"/>
      <c r="V24" s="682"/>
      <c r="W24" s="682"/>
      <c r="X24" s="682"/>
      <c r="Y24" s="682"/>
      <c r="Z24" s="682"/>
      <c r="AA24" s="682"/>
      <c r="AB24" s="682"/>
      <c r="AC24" s="682"/>
      <c r="AD24" s="682"/>
      <c r="AE24" s="682"/>
      <c r="AF24" s="682"/>
      <c r="AG24" s="682"/>
      <c r="AH24" s="682"/>
      <c r="AI24" s="683"/>
      <c r="AJ24" s="244"/>
    </row>
    <row r="25" spans="2:36" ht="12.75" customHeight="1" x14ac:dyDescent="0.3">
      <c r="B25" s="293"/>
      <c r="C25" s="673" t="s">
        <v>572</v>
      </c>
      <c r="D25" s="673"/>
      <c r="E25" s="673"/>
      <c r="F25" s="255"/>
      <c r="G25" s="237"/>
      <c r="H25" s="231"/>
      <c r="I25" s="240"/>
      <c r="J25" s="231"/>
      <c r="K25" s="231"/>
      <c r="L25" s="108"/>
      <c r="M25" s="231"/>
      <c r="N25" s="240" t="s">
        <v>44</v>
      </c>
      <c r="O25" s="241"/>
      <c r="P25" s="240" t="s">
        <v>566</v>
      </c>
      <c r="Q25" s="108"/>
      <c r="R25" s="108"/>
      <c r="S25" s="684"/>
      <c r="T25" s="685"/>
      <c r="U25" s="685"/>
      <c r="V25" s="685"/>
      <c r="W25" s="685"/>
      <c r="X25" s="685"/>
      <c r="Y25" s="685"/>
      <c r="Z25" s="685"/>
      <c r="AA25" s="685"/>
      <c r="AB25" s="685"/>
      <c r="AC25" s="685"/>
      <c r="AD25" s="685"/>
      <c r="AE25" s="685"/>
      <c r="AF25" s="685"/>
      <c r="AG25" s="685"/>
      <c r="AH25" s="685"/>
      <c r="AI25" s="686"/>
      <c r="AJ25" s="244"/>
    </row>
    <row r="26" spans="2:36" ht="6" customHeight="1" x14ac:dyDescent="0.25">
      <c r="B26" s="293"/>
      <c r="C26" s="673"/>
      <c r="D26" s="673"/>
      <c r="E26" s="673"/>
      <c r="F26" s="108"/>
      <c r="G26" s="231"/>
      <c r="H26" s="231"/>
      <c r="I26" s="108"/>
      <c r="J26" s="231"/>
      <c r="K26" s="231"/>
      <c r="L26" s="108"/>
      <c r="M26" s="231"/>
      <c r="N26" s="108"/>
      <c r="O26" s="231"/>
      <c r="P26" s="235"/>
      <c r="Q26" s="108"/>
      <c r="R26" s="108"/>
      <c r="S26" s="684"/>
      <c r="T26" s="685"/>
      <c r="U26" s="685"/>
      <c r="V26" s="685"/>
      <c r="W26" s="685"/>
      <c r="X26" s="685"/>
      <c r="Y26" s="685"/>
      <c r="Z26" s="685"/>
      <c r="AA26" s="685"/>
      <c r="AB26" s="685"/>
      <c r="AC26" s="685"/>
      <c r="AD26" s="685"/>
      <c r="AE26" s="685"/>
      <c r="AF26" s="685"/>
      <c r="AG26" s="685"/>
      <c r="AH26" s="685"/>
      <c r="AI26" s="686"/>
      <c r="AJ26" s="244"/>
    </row>
    <row r="27" spans="2:36" x14ac:dyDescent="0.25">
      <c r="B27" s="293"/>
      <c r="C27" s="108"/>
      <c r="D27" s="108" t="s">
        <v>45</v>
      </c>
      <c r="E27" s="676" t="s">
        <v>559</v>
      </c>
      <c r="F27" s="676"/>
      <c r="G27" s="676"/>
      <c r="H27" s="676"/>
      <c r="I27" s="676"/>
      <c r="J27" s="676"/>
      <c r="K27" s="676"/>
      <c r="L27" s="676"/>
      <c r="M27" s="231"/>
      <c r="N27" s="228"/>
      <c r="O27" s="241"/>
      <c r="P27" s="225"/>
      <c r="Q27" s="108"/>
      <c r="R27" s="108"/>
      <c r="S27" s="684"/>
      <c r="T27" s="685"/>
      <c r="U27" s="685"/>
      <c r="V27" s="685"/>
      <c r="W27" s="685"/>
      <c r="X27" s="685"/>
      <c r="Y27" s="685"/>
      <c r="Z27" s="685"/>
      <c r="AA27" s="685"/>
      <c r="AB27" s="685"/>
      <c r="AC27" s="685"/>
      <c r="AD27" s="685"/>
      <c r="AE27" s="685"/>
      <c r="AF27" s="685"/>
      <c r="AG27" s="685"/>
      <c r="AH27" s="685"/>
      <c r="AI27" s="686"/>
      <c r="AJ27" s="244"/>
    </row>
    <row r="28" spans="2:36" ht="12.75" customHeight="1" x14ac:dyDescent="0.25">
      <c r="B28" s="293"/>
      <c r="C28" s="267"/>
      <c r="D28" s="267"/>
      <c r="E28" s="267"/>
      <c r="F28" s="108"/>
      <c r="G28" s="231"/>
      <c r="H28" s="231"/>
      <c r="I28" s="231"/>
      <c r="J28" s="241"/>
      <c r="K28" s="241"/>
      <c r="L28" s="231"/>
      <c r="M28" s="231"/>
      <c r="N28" s="678"/>
      <c r="O28" s="678"/>
      <c r="P28" s="678"/>
      <c r="Q28" s="231"/>
      <c r="R28" s="231"/>
      <c r="S28" s="687"/>
      <c r="T28" s="688"/>
      <c r="U28" s="688"/>
      <c r="V28" s="688"/>
      <c r="W28" s="688"/>
      <c r="X28" s="688"/>
      <c r="Y28" s="688"/>
      <c r="Z28" s="688"/>
      <c r="AA28" s="688"/>
      <c r="AB28" s="688"/>
      <c r="AC28" s="688"/>
      <c r="AD28" s="688"/>
      <c r="AE28" s="688"/>
      <c r="AF28" s="688"/>
      <c r="AG28" s="688"/>
      <c r="AH28" s="688"/>
      <c r="AI28" s="689"/>
      <c r="AJ28" s="244"/>
    </row>
    <row r="29" spans="2:36" ht="12.75" customHeight="1" x14ac:dyDescent="0.3">
      <c r="B29" s="293"/>
      <c r="C29" s="673" t="s">
        <v>573</v>
      </c>
      <c r="D29" s="673"/>
      <c r="E29" s="673"/>
      <c r="F29" s="255"/>
      <c r="G29" s="237"/>
      <c r="H29" s="231"/>
      <c r="I29" s="240"/>
      <c r="J29" s="231"/>
      <c r="K29" s="231"/>
      <c r="L29" s="108"/>
      <c r="M29" s="231"/>
      <c r="N29" s="240" t="s">
        <v>44</v>
      </c>
      <c r="O29" s="241"/>
      <c r="P29" s="231"/>
      <c r="Q29" s="108"/>
      <c r="R29" s="108"/>
      <c r="S29" s="108"/>
      <c r="T29" s="108"/>
      <c r="U29" s="108"/>
      <c r="V29" s="108"/>
      <c r="W29" s="108"/>
      <c r="X29" s="108"/>
      <c r="Y29" s="108"/>
      <c r="Z29" s="108"/>
      <c r="AA29" s="108"/>
      <c r="AB29" s="108"/>
      <c r="AC29" s="108"/>
      <c r="AD29" s="108"/>
      <c r="AE29" s="108"/>
      <c r="AF29" s="108"/>
      <c r="AG29" s="108"/>
      <c r="AH29" s="108"/>
      <c r="AI29" s="108"/>
      <c r="AJ29" s="244"/>
    </row>
    <row r="30" spans="2:36" ht="6" customHeight="1" x14ac:dyDescent="0.25">
      <c r="B30" s="293"/>
      <c r="C30" s="673"/>
      <c r="D30" s="673"/>
      <c r="E30" s="673"/>
      <c r="F30" s="108"/>
      <c r="G30" s="231"/>
      <c r="H30" s="231"/>
      <c r="I30" s="108"/>
      <c r="J30" s="231"/>
      <c r="K30" s="231"/>
      <c r="L30" s="108"/>
      <c r="M30" s="231"/>
      <c r="N30" s="108"/>
      <c r="O30" s="231"/>
      <c r="P30" s="235"/>
      <c r="Q30" s="108"/>
      <c r="R30" s="108"/>
      <c r="S30" s="268"/>
      <c r="T30" s="269"/>
      <c r="U30" s="269"/>
      <c r="V30" s="269"/>
      <c r="W30" s="269"/>
      <c r="X30" s="269"/>
      <c r="Y30" s="269"/>
      <c r="Z30" s="269"/>
      <c r="AA30" s="269"/>
      <c r="AB30" s="269"/>
      <c r="AC30" s="269"/>
      <c r="AD30" s="269"/>
      <c r="AE30" s="269"/>
      <c r="AF30" s="269"/>
      <c r="AG30" s="269"/>
      <c r="AH30" s="269"/>
      <c r="AI30" s="270"/>
      <c r="AJ30" s="244"/>
    </row>
    <row r="31" spans="2:36" ht="12.75" customHeight="1" x14ac:dyDescent="0.25">
      <c r="B31" s="293"/>
      <c r="C31" s="108"/>
      <c r="D31" s="108" t="s">
        <v>45</v>
      </c>
      <c r="E31" s="676" t="s">
        <v>574</v>
      </c>
      <c r="F31" s="676"/>
      <c r="G31" s="676"/>
      <c r="H31" s="676"/>
      <c r="I31" s="676"/>
      <c r="J31" s="676"/>
      <c r="K31" s="676"/>
      <c r="L31" s="676"/>
      <c r="M31" s="231"/>
      <c r="N31" s="228"/>
      <c r="O31" s="241"/>
      <c r="P31" s="231"/>
      <c r="Q31" s="108"/>
      <c r="R31" s="108"/>
      <c r="S31" s="690" t="s">
        <v>582</v>
      </c>
      <c r="T31" s="691"/>
      <c r="U31" s="691"/>
      <c r="V31" s="691"/>
      <c r="W31" s="271"/>
      <c r="X31" s="692" t="s">
        <v>578</v>
      </c>
      <c r="Y31" s="692"/>
      <c r="Z31" s="692"/>
      <c r="AA31" s="692"/>
      <c r="AB31" s="692"/>
      <c r="AC31" s="692"/>
      <c r="AD31" s="286"/>
      <c r="AE31" s="286"/>
      <c r="AF31" s="286"/>
      <c r="AG31" s="271"/>
      <c r="AH31" s="271"/>
      <c r="AI31" s="272"/>
      <c r="AJ31" s="244"/>
    </row>
    <row r="32" spans="2:36" ht="13.8" x14ac:dyDescent="0.25">
      <c r="B32" s="293"/>
      <c r="C32" s="108"/>
      <c r="D32" s="108" t="s">
        <v>46</v>
      </c>
      <c r="E32" s="676" t="s">
        <v>575</v>
      </c>
      <c r="F32" s="676"/>
      <c r="G32" s="676"/>
      <c r="H32" s="676"/>
      <c r="I32" s="676"/>
      <c r="J32" s="676"/>
      <c r="K32" s="676"/>
      <c r="L32" s="676"/>
      <c r="M32" s="231"/>
      <c r="N32" s="228"/>
      <c r="O32" s="241"/>
      <c r="P32" s="231"/>
      <c r="Q32" s="108"/>
      <c r="R32" s="108"/>
      <c r="S32" s="273"/>
      <c r="T32" s="271"/>
      <c r="U32" s="271"/>
      <c r="V32" s="271"/>
      <c r="W32" s="271"/>
      <c r="X32" s="692"/>
      <c r="Y32" s="692"/>
      <c r="Z32" s="692"/>
      <c r="AA32" s="692"/>
      <c r="AB32" s="692"/>
      <c r="AC32" s="692"/>
      <c r="AD32" s="286"/>
      <c r="AE32" s="286"/>
      <c r="AF32" s="408"/>
      <c r="AG32" s="271"/>
      <c r="AH32" s="271"/>
      <c r="AI32" s="272"/>
      <c r="AJ32" s="244"/>
    </row>
    <row r="33" spans="2:36" x14ac:dyDescent="0.25">
      <c r="B33" s="293"/>
      <c r="C33" s="108"/>
      <c r="D33" s="108" t="s">
        <v>47</v>
      </c>
      <c r="E33" s="676" t="s">
        <v>576</v>
      </c>
      <c r="F33" s="676"/>
      <c r="G33" s="676"/>
      <c r="H33" s="676"/>
      <c r="I33" s="676"/>
      <c r="J33" s="676"/>
      <c r="K33" s="676"/>
      <c r="L33" s="676"/>
      <c r="M33" s="231"/>
      <c r="N33" s="414">
        <f>SUM(N31:N32)</f>
        <v>0</v>
      </c>
      <c r="O33" s="241"/>
      <c r="P33" s="231"/>
      <c r="Q33" s="108"/>
      <c r="R33" s="108"/>
      <c r="S33" s="275"/>
      <c r="T33" s="276"/>
      <c r="U33" s="276"/>
      <c r="V33" s="276"/>
      <c r="W33" s="276"/>
      <c r="X33" s="276"/>
      <c r="Y33" s="276"/>
      <c r="Z33" s="276"/>
      <c r="AA33" s="276"/>
      <c r="AB33" s="276"/>
      <c r="AC33" s="276"/>
      <c r="AD33" s="276"/>
      <c r="AE33" s="276"/>
      <c r="AF33" s="287" t="s">
        <v>579</v>
      </c>
      <c r="AG33" s="276"/>
      <c r="AH33" s="276"/>
      <c r="AI33" s="274"/>
      <c r="AJ33" s="244"/>
    </row>
    <row r="34" spans="2:36" ht="6" customHeight="1" x14ac:dyDescent="0.25">
      <c r="B34" s="295"/>
      <c r="C34" s="296"/>
      <c r="D34" s="296"/>
      <c r="E34" s="297"/>
      <c r="F34" s="296"/>
      <c r="G34" s="297"/>
      <c r="H34" s="297"/>
      <c r="I34" s="297"/>
      <c r="J34" s="297"/>
      <c r="K34" s="297"/>
      <c r="L34" s="297"/>
      <c r="M34" s="297"/>
      <c r="N34" s="297"/>
      <c r="O34" s="297"/>
      <c r="P34" s="297"/>
      <c r="Q34" s="296"/>
      <c r="R34" s="296"/>
      <c r="S34" s="296"/>
      <c r="T34" s="296"/>
      <c r="U34" s="296"/>
      <c r="V34" s="296"/>
      <c r="W34" s="296"/>
      <c r="X34" s="296"/>
      <c r="Y34" s="296"/>
      <c r="Z34" s="296"/>
      <c r="AA34" s="296"/>
      <c r="AB34" s="296"/>
      <c r="AC34" s="296"/>
      <c r="AD34" s="296"/>
      <c r="AE34" s="296"/>
      <c r="AF34" s="296"/>
      <c r="AG34" s="296"/>
      <c r="AH34" s="296"/>
      <c r="AI34" s="296"/>
      <c r="AJ34" s="298"/>
    </row>
    <row r="35" spans="2:36" ht="13.8" thickBot="1" x14ac:dyDescent="0.3"/>
    <row r="36" spans="2:36" x14ac:dyDescent="0.25">
      <c r="B36" s="697" t="s">
        <v>580</v>
      </c>
      <c r="C36" s="698"/>
      <c r="D36" s="698"/>
      <c r="E36" s="699"/>
      <c r="F36" s="256"/>
      <c r="G36" s="9"/>
      <c r="H36" s="9"/>
      <c r="I36" s="9"/>
      <c r="J36" s="9"/>
      <c r="K36" s="9"/>
      <c r="L36" s="9"/>
      <c r="M36" s="9"/>
    </row>
    <row r="37" spans="2:36" ht="6" customHeight="1" x14ac:dyDescent="0.25">
      <c r="B37" s="242"/>
      <c r="C37" s="108"/>
      <c r="D37" s="108"/>
      <c r="E37" s="243"/>
      <c r="F37" s="256"/>
      <c r="G37" s="9"/>
      <c r="H37" s="9"/>
      <c r="I37" s="9"/>
      <c r="J37" s="9"/>
      <c r="K37" s="9"/>
      <c r="L37" s="9"/>
      <c r="M37" s="9"/>
    </row>
    <row r="38" spans="2:36" x14ac:dyDescent="0.25">
      <c r="B38" s="242"/>
      <c r="C38" s="696" t="s">
        <v>393</v>
      </c>
      <c r="D38" s="696"/>
      <c r="E38" s="280" t="s">
        <v>394</v>
      </c>
      <c r="F38" s="256"/>
      <c r="G38" s="9"/>
      <c r="H38" s="9"/>
      <c r="I38" s="9"/>
      <c r="J38" s="9"/>
      <c r="K38" s="9"/>
      <c r="L38" s="9"/>
      <c r="M38" s="9"/>
    </row>
    <row r="39" spans="2:36" ht="6" customHeight="1" x14ac:dyDescent="0.25">
      <c r="B39" s="242"/>
      <c r="C39" s="108"/>
      <c r="D39" s="108"/>
      <c r="E39" s="281"/>
      <c r="F39" s="256"/>
      <c r="G39" s="9"/>
      <c r="H39" s="9"/>
      <c r="I39" s="9"/>
      <c r="J39" s="9"/>
      <c r="K39" s="9"/>
      <c r="L39" s="9"/>
      <c r="M39" s="9"/>
    </row>
    <row r="40" spans="2:36" x14ac:dyDescent="0.25">
      <c r="B40" s="242"/>
      <c r="C40" s="701"/>
      <c r="D40" s="701"/>
      <c r="E40" s="282" t="s">
        <v>548</v>
      </c>
      <c r="F40" s="256"/>
      <c r="G40" s="9"/>
      <c r="H40" s="9"/>
      <c r="I40" s="299"/>
      <c r="J40" s="9"/>
      <c r="K40" s="9"/>
      <c r="L40" s="9"/>
      <c r="M40" s="9"/>
    </row>
    <row r="41" spans="2:36" x14ac:dyDescent="0.25">
      <c r="B41" s="242"/>
      <c r="C41" s="702"/>
      <c r="D41" s="702"/>
      <c r="E41" s="282" t="s">
        <v>568</v>
      </c>
      <c r="F41" s="256"/>
      <c r="G41" s="9"/>
      <c r="H41" s="9"/>
      <c r="I41" s="9"/>
      <c r="J41" s="9"/>
      <c r="K41" s="9"/>
      <c r="L41" s="9"/>
      <c r="M41" s="9"/>
    </row>
    <row r="42" spans="2:36" x14ac:dyDescent="0.25">
      <c r="B42" s="242"/>
      <c r="C42" s="693"/>
      <c r="D42" s="693"/>
      <c r="E42" s="282" t="s">
        <v>396</v>
      </c>
      <c r="F42" s="279"/>
      <c r="G42" s="247"/>
      <c r="H42" s="247"/>
      <c r="I42" s="247"/>
      <c r="J42" s="247"/>
      <c r="K42" s="247"/>
      <c r="L42" s="247"/>
      <c r="M42" s="247"/>
    </row>
    <row r="43" spans="2:36" x14ac:dyDescent="0.25">
      <c r="B43" s="242"/>
      <c r="C43" s="700"/>
      <c r="D43" s="700"/>
      <c r="E43" s="282" t="s">
        <v>581</v>
      </c>
      <c r="F43" s="256"/>
      <c r="G43" s="9"/>
      <c r="H43" s="9"/>
      <c r="I43" s="9"/>
      <c r="J43" s="9"/>
      <c r="K43" s="9"/>
      <c r="L43" s="9"/>
      <c r="M43" s="9"/>
    </row>
    <row r="44" spans="2:36" x14ac:dyDescent="0.25">
      <c r="B44" s="242"/>
      <c r="C44" s="694"/>
      <c r="D44" s="694"/>
      <c r="E44" s="282" t="s">
        <v>569</v>
      </c>
      <c r="F44" s="256"/>
      <c r="G44" s="9"/>
      <c r="H44" s="9"/>
      <c r="I44" s="9"/>
      <c r="J44" s="9"/>
      <c r="K44" s="9"/>
      <c r="L44" s="9"/>
      <c r="M44" s="9"/>
    </row>
    <row r="45" spans="2:36" x14ac:dyDescent="0.25">
      <c r="B45" s="242"/>
      <c r="C45" s="695"/>
      <c r="D45" s="695"/>
      <c r="E45" s="282" t="s">
        <v>570</v>
      </c>
      <c r="F45" s="256"/>
      <c r="G45" s="9"/>
      <c r="H45" s="9"/>
      <c r="I45" s="9"/>
      <c r="J45" s="9"/>
      <c r="K45" s="9"/>
      <c r="L45" s="9"/>
      <c r="M45" s="9"/>
      <c r="Q45" s="222"/>
      <c r="R45" s="222"/>
      <c r="S45" s="222"/>
      <c r="T45" s="222"/>
      <c r="U45" s="222"/>
      <c r="V45" s="222"/>
      <c r="W45" s="222"/>
      <c r="X45" s="222"/>
      <c r="Y45" s="222"/>
      <c r="Z45" s="222"/>
      <c r="AA45" s="222"/>
      <c r="AB45" s="222"/>
      <c r="AC45" s="222"/>
      <c r="AD45" s="222"/>
      <c r="AE45" s="222"/>
      <c r="AF45" s="222"/>
      <c r="AG45" s="222"/>
      <c r="AH45" s="222"/>
      <c r="AI45" s="222"/>
    </row>
    <row r="46" spans="2:36" ht="13.8" thickBot="1" x14ac:dyDescent="0.3">
      <c r="B46" s="277"/>
      <c r="C46" s="278"/>
      <c r="D46" s="278"/>
      <c r="E46" s="283"/>
      <c r="F46" s="256"/>
      <c r="G46" s="9"/>
      <c r="H46" s="9"/>
      <c r="I46" s="9"/>
      <c r="J46" s="9"/>
      <c r="K46" s="9"/>
      <c r="L46" s="9"/>
      <c r="M46" s="9"/>
      <c r="Q46" s="222"/>
      <c r="R46" s="222"/>
      <c r="S46" s="222"/>
      <c r="T46" s="222"/>
      <c r="U46" s="222"/>
      <c r="V46" s="222"/>
      <c r="W46" s="222"/>
      <c r="X46" s="222"/>
      <c r="Y46" s="222"/>
      <c r="Z46" s="222"/>
      <c r="AA46" s="222"/>
      <c r="AB46" s="222"/>
      <c r="AC46" s="222"/>
      <c r="AD46" s="222"/>
      <c r="AE46" s="222"/>
      <c r="AF46" s="222"/>
      <c r="AG46" s="222"/>
      <c r="AH46" s="222"/>
      <c r="AI46" s="222"/>
    </row>
    <row r="47" spans="2:36" x14ac:dyDescent="0.25">
      <c r="F47" s="256"/>
      <c r="Q47" s="222"/>
      <c r="R47" s="222"/>
      <c r="S47" s="222"/>
      <c r="T47" s="222"/>
      <c r="V47" s="222"/>
      <c r="W47" s="222"/>
      <c r="X47" s="222"/>
      <c r="Y47" s="222"/>
      <c r="AA47" s="222"/>
      <c r="AB47" s="222"/>
      <c r="AC47" s="222"/>
      <c r="AD47" s="222"/>
      <c r="AF47" s="222"/>
      <c r="AG47" s="222"/>
      <c r="AI47" s="222"/>
    </row>
    <row r="48" spans="2:36" x14ac:dyDescent="0.25">
      <c r="Q48" s="222"/>
      <c r="R48" s="222"/>
      <c r="S48" s="222"/>
      <c r="T48" s="222"/>
      <c r="V48" s="222"/>
      <c r="W48" s="222"/>
      <c r="X48" s="222"/>
      <c r="Y48" s="222"/>
      <c r="AA48" s="222"/>
      <c r="AB48" s="222"/>
      <c r="AC48" s="222"/>
      <c r="AD48" s="222"/>
      <c r="AF48" s="222"/>
      <c r="AG48" s="222"/>
      <c r="AI48" s="222"/>
    </row>
    <row r="49" spans="5:35" x14ac:dyDescent="0.25">
      <c r="Q49" s="222"/>
      <c r="R49" s="222"/>
      <c r="S49" s="222"/>
      <c r="T49" s="222"/>
      <c r="V49" s="222"/>
      <c r="W49" s="222"/>
      <c r="X49" s="222"/>
      <c r="Y49" s="222"/>
      <c r="AA49" s="222"/>
      <c r="AB49" s="222"/>
      <c r="AC49" s="222"/>
      <c r="AD49" s="222"/>
      <c r="AF49" s="222"/>
      <c r="AG49" s="222"/>
      <c r="AI49" s="222"/>
    </row>
    <row r="50" spans="5:35" x14ac:dyDescent="0.25">
      <c r="J50" s="222"/>
      <c r="P50" s="222"/>
      <c r="Q50" s="222"/>
      <c r="R50" s="222"/>
      <c r="S50" s="222"/>
      <c r="T50" s="222"/>
      <c r="U50" s="222"/>
      <c r="V50" s="222"/>
      <c r="W50" s="222"/>
      <c r="X50" s="222"/>
      <c r="Y50" s="222"/>
      <c r="Z50" s="222"/>
      <c r="AA50" s="222"/>
      <c r="AB50" s="222"/>
      <c r="AC50" s="222"/>
      <c r="AD50" s="222"/>
      <c r="AE50" s="222"/>
      <c r="AF50" s="222"/>
      <c r="AG50" s="222"/>
      <c r="AH50" s="222"/>
      <c r="AI50" s="222"/>
    </row>
    <row r="51" spans="5:35" x14ac:dyDescent="0.25">
      <c r="J51" s="222"/>
      <c r="P51" s="222"/>
      <c r="Q51" s="222"/>
      <c r="R51" s="222"/>
      <c r="S51" s="222"/>
      <c r="T51" s="222"/>
      <c r="U51" s="222"/>
      <c r="V51" s="222"/>
      <c r="W51" s="222"/>
      <c r="X51" s="222"/>
      <c r="Y51" s="222"/>
      <c r="Z51" s="222"/>
      <c r="AA51" s="222"/>
      <c r="AB51" s="222"/>
      <c r="AC51" s="222"/>
      <c r="AD51" s="222"/>
      <c r="AE51" s="222"/>
      <c r="AF51" s="222"/>
      <c r="AG51" s="222"/>
      <c r="AH51" s="222"/>
      <c r="AI51" s="222"/>
    </row>
    <row r="52" spans="5:35" x14ac:dyDescent="0.25">
      <c r="E52" s="223"/>
      <c r="F52" s="257"/>
      <c r="G52" s="223"/>
    </row>
  </sheetData>
  <sheetProtection sheet="1" selectLockedCells="1"/>
  <mergeCells count="37">
    <mergeCell ref="C42:D42"/>
    <mergeCell ref="C44:D44"/>
    <mergeCell ref="C45:D45"/>
    <mergeCell ref="E33:L33"/>
    <mergeCell ref="C29:E30"/>
    <mergeCell ref="E32:L32"/>
    <mergeCell ref="C38:D38"/>
    <mergeCell ref="B36:E36"/>
    <mergeCell ref="C43:D43"/>
    <mergeCell ref="C40:D40"/>
    <mergeCell ref="C41:D41"/>
    <mergeCell ref="S24:AI28"/>
    <mergeCell ref="S31:V31"/>
    <mergeCell ref="E27:L27"/>
    <mergeCell ref="N28:P28"/>
    <mergeCell ref="E31:L31"/>
    <mergeCell ref="X31:AC32"/>
    <mergeCell ref="E21:G21"/>
    <mergeCell ref="E22:G22"/>
    <mergeCell ref="C25:E26"/>
    <mergeCell ref="N24:P24"/>
    <mergeCell ref="F6:G6"/>
    <mergeCell ref="E19:G19"/>
    <mergeCell ref="E20:G20"/>
    <mergeCell ref="C17:E18"/>
    <mergeCell ref="C3:E5"/>
    <mergeCell ref="F4:G5"/>
    <mergeCell ref="F3:G3"/>
    <mergeCell ref="L3:P3"/>
    <mergeCell ref="L4:P4"/>
    <mergeCell ref="AI4:AI5"/>
    <mergeCell ref="V3:X3"/>
    <mergeCell ref="AA3:AC3"/>
    <mergeCell ref="I4:I5"/>
    <mergeCell ref="V4:X5"/>
    <mergeCell ref="S4:S5"/>
    <mergeCell ref="AA4:AC5"/>
  </mergeCells>
  <phoneticPr fontId="0" type="noConversion"/>
  <dataValidations count="1">
    <dataValidation type="decimal" operator="greaterThanOrEqual" allowBlank="1" showInputMessage="1" showErrorMessage="1" sqref="P8:P13 L8:L13 N8:N13 N15 S8:S13 V8:V13 X8:X13 AA8:AA13 AC8:AC13 AF8:AF13 N27 L15 N31:N33 I8:I13 P27" xr:uid="{00000000-0002-0000-0700-000000000000}">
      <formula1>0</formula1>
    </dataValidation>
  </dataValidations>
  <printOptions horizontalCentered="1"/>
  <pageMargins left="0.5" right="0.5" top="1" bottom="0.5" header="0.5" footer="0"/>
  <pageSetup fitToWidth="0" fitToHeight="0" orientation="landscape" horizontalDpi="300" verticalDpi="300" r:id="rId1"/>
  <headerFooter alignWithMargins="0">
    <oddHeader xml:space="preserve">&amp;LTD-1 
Revised 07-02-19
CSW
&amp;C&amp;"Times New Roman,Regular"&amp;12North Carolina Public Schools
Annual Pupil Transportation Report
&amp;R&amp;"Times New Roman,Regular"2018-2019
Pg. 5
</oddHeader>
  </headerFooter>
  <colBreaks count="1" manualBreakCount="1">
    <brk id="17" min="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sheetPr>
  <dimension ref="B1:S514"/>
  <sheetViews>
    <sheetView showGridLines="0" zoomScaleNormal="100" workbookViewId="0">
      <pane ySplit="13" topLeftCell="A14" activePane="bottomLeft" state="frozen"/>
      <selection activeCell="F9" sqref="F9"/>
      <selection pane="bottomLeft" activeCell="E14" sqref="E14"/>
    </sheetView>
  </sheetViews>
  <sheetFormatPr defaultColWidth="9.109375" defaultRowHeight="13.2" x14ac:dyDescent="0.25"/>
  <cols>
    <col min="1" max="2" width="2.6640625" style="2" customWidth="1"/>
    <col min="3" max="3" width="4.6640625" style="2" customWidth="1"/>
    <col min="4" max="4" width="0.88671875" style="2" customWidth="1"/>
    <col min="5" max="5" width="12.6640625" style="4" customWidth="1"/>
    <col min="6" max="6" width="50.6640625" style="4" customWidth="1"/>
    <col min="7" max="7" width="14.6640625" style="5" customWidth="1"/>
    <col min="8" max="8" width="14.6640625" style="415" customWidth="1"/>
    <col min="9" max="10" width="14.6640625" style="5" customWidth="1"/>
    <col min="11" max="12" width="2.6640625" style="2" customWidth="1"/>
    <col min="13" max="13" width="0.88671875" style="2" customWidth="1"/>
    <col min="14" max="14" width="10.6640625" style="2" customWidth="1"/>
    <col min="15" max="15" width="2.6640625" style="2" customWidth="1"/>
    <col min="16" max="16" width="30.6640625" style="2" customWidth="1"/>
    <col min="17" max="17" width="0.88671875" style="2" customWidth="1"/>
    <col min="18" max="18" width="2.6640625" style="2" customWidth="1"/>
    <col min="19" max="19" width="20.6640625" style="2" hidden="1" customWidth="1"/>
    <col min="20" max="20" width="0.88671875" style="2" customWidth="1"/>
    <col min="21" max="16384" width="9.109375" style="2"/>
  </cols>
  <sheetData>
    <row r="1" spans="2:19" ht="13.8" thickBot="1" x14ac:dyDescent="0.3"/>
    <row r="2" spans="2:19" ht="6" customHeight="1" x14ac:dyDescent="0.3">
      <c r="B2" s="41"/>
      <c r="C2" s="41"/>
      <c r="D2" s="41"/>
      <c r="E2" s="47"/>
      <c r="F2" s="47"/>
      <c r="G2" s="45"/>
      <c r="H2" s="65"/>
      <c r="I2" s="45"/>
      <c r="J2" s="389"/>
      <c r="K2" s="41"/>
      <c r="M2" s="609" t="s">
        <v>392</v>
      </c>
      <c r="N2" s="610"/>
      <c r="O2" s="610"/>
      <c r="P2" s="610"/>
      <c r="Q2" s="416"/>
    </row>
    <row r="3" spans="2:19" ht="12.75" customHeight="1" x14ac:dyDescent="0.3">
      <c r="B3" s="41"/>
      <c r="C3" s="41"/>
      <c r="D3" s="41"/>
      <c r="E3" s="703" t="s">
        <v>335</v>
      </c>
      <c r="F3" s="703"/>
      <c r="G3" s="704" t="s">
        <v>585</v>
      </c>
      <c r="H3" s="704"/>
      <c r="I3" s="45"/>
      <c r="J3" s="389"/>
      <c r="K3" s="301"/>
      <c r="M3" s="611"/>
      <c r="N3" s="612"/>
      <c r="O3" s="612"/>
      <c r="P3" s="612"/>
      <c r="Q3" s="417"/>
    </row>
    <row r="4" spans="2:19" ht="12.75" customHeight="1" x14ac:dyDescent="0.3">
      <c r="B4" s="41"/>
      <c r="C4" s="41"/>
      <c r="D4" s="41"/>
      <c r="E4" s="703"/>
      <c r="F4" s="703"/>
      <c r="G4" s="153" t="s">
        <v>44</v>
      </c>
      <c r="H4" s="388" t="s">
        <v>43</v>
      </c>
      <c r="I4" s="45"/>
      <c r="J4" s="389"/>
      <c r="K4" s="301"/>
      <c r="M4" s="127"/>
      <c r="N4" s="128" t="s">
        <v>393</v>
      </c>
      <c r="O4" s="47"/>
      <c r="P4" s="169" t="s">
        <v>394</v>
      </c>
      <c r="Q4" s="418"/>
    </row>
    <row r="5" spans="2:19" x14ac:dyDescent="0.25">
      <c r="B5" s="41"/>
      <c r="C5" s="41"/>
      <c r="D5" s="41"/>
      <c r="E5" s="47"/>
      <c r="F5" s="302" t="s">
        <v>37</v>
      </c>
      <c r="G5" s="443">
        <f>SUMIF($J$14:$J$513,F5,G$14:G$513)</f>
        <v>0</v>
      </c>
      <c r="H5" s="303">
        <f>SUMIF($J$14:$J$513,F5,H$14:H$513)</f>
        <v>0</v>
      </c>
      <c r="I5" s="45"/>
      <c r="J5" s="389"/>
      <c r="K5" s="41"/>
      <c r="M5" s="127"/>
      <c r="N5" s="47"/>
      <c r="O5" s="47"/>
      <c r="P5" s="47"/>
      <c r="Q5" s="131"/>
    </row>
    <row r="6" spans="2:19" x14ac:dyDescent="0.25">
      <c r="B6" s="41"/>
      <c r="C6" s="41"/>
      <c r="D6" s="41"/>
      <c r="E6" s="47"/>
      <c r="F6" s="302" t="s">
        <v>38</v>
      </c>
      <c r="G6" s="443">
        <f>SUMIF($J$14:$J$513,F6,G$14:G$513)</f>
        <v>0</v>
      </c>
      <c r="H6" s="303">
        <f>IF(SUMIF($J$14:$J$513,F6,H$14:H$513),SUMIF($J$14:$J$513,F6,H$14:H$513),0)</f>
        <v>0</v>
      </c>
      <c r="I6" s="45"/>
      <c r="J6" s="389"/>
      <c r="K6" s="41"/>
      <c r="M6" s="127"/>
      <c r="N6" s="123"/>
      <c r="O6" s="47"/>
      <c r="P6" s="170" t="s">
        <v>395</v>
      </c>
      <c r="Q6" s="419"/>
    </row>
    <row r="7" spans="2:19" x14ac:dyDescent="0.25">
      <c r="B7" s="41"/>
      <c r="C7" s="41"/>
      <c r="D7" s="41"/>
      <c r="E7" s="47"/>
      <c r="F7" s="302" t="s">
        <v>39</v>
      </c>
      <c r="G7" s="443">
        <f>SUMIF($J$14:$J$513,F7,G$14:G$513)</f>
        <v>0</v>
      </c>
      <c r="H7" s="303">
        <f>IF(SUMIF($J$14:$J$513,F7,H$14:H$513),SUMIF($J$14:$J$513,F7,H$14:H$513),0)</f>
        <v>0</v>
      </c>
      <c r="I7" s="45"/>
      <c r="J7" s="389"/>
      <c r="K7" s="41"/>
      <c r="M7" s="127"/>
      <c r="N7" s="262"/>
      <c r="O7" s="47"/>
      <c r="P7" s="170" t="s">
        <v>395</v>
      </c>
      <c r="Q7" s="419"/>
    </row>
    <row r="8" spans="2:19" x14ac:dyDescent="0.25">
      <c r="B8" s="41"/>
      <c r="C8" s="41"/>
      <c r="D8" s="41"/>
      <c r="E8" s="47"/>
      <c r="F8" s="302" t="s">
        <v>40</v>
      </c>
      <c r="G8" s="443">
        <f>IF(SUMIF($J$14:$J$513,F8,G$14:G$513),SUMIF($J$14:$J$513,F8,G$14:G$513),0)</f>
        <v>0</v>
      </c>
      <c r="H8" s="303">
        <f>IF(SUMIF($J$14:$J$513,F8,H$14:H$513),SUMIF($J$14:$J$513,F8,H$14:H$513),0)</f>
        <v>0</v>
      </c>
      <c r="I8" s="45"/>
      <c r="J8" s="389"/>
      <c r="K8" s="41"/>
      <c r="M8" s="127"/>
      <c r="N8" s="124"/>
      <c r="O8" s="47"/>
      <c r="P8" s="170" t="s">
        <v>396</v>
      </c>
      <c r="Q8" s="419"/>
    </row>
    <row r="9" spans="2:19" x14ac:dyDescent="0.25">
      <c r="B9" s="41"/>
      <c r="C9" s="41"/>
      <c r="D9" s="41"/>
      <c r="E9" s="47"/>
      <c r="F9" s="302" t="s">
        <v>41</v>
      </c>
      <c r="G9" s="443">
        <f>IF(SUMIF($J$14:$J$513,F9,G$14:G$513),SUMIF($J$14:$J$513,F9,G$14:G$513),0)</f>
        <v>0</v>
      </c>
      <c r="H9" s="303">
        <f>IF(SUMIF($J$14:$J$513,F9,H$14:H$513),SUMIF($J$14:$J$513,F9,H$14:H$513),0)</f>
        <v>0</v>
      </c>
      <c r="I9" s="45"/>
      <c r="J9" s="389"/>
      <c r="K9" s="41"/>
      <c r="M9" s="127"/>
      <c r="N9" s="125"/>
      <c r="O9" s="47"/>
      <c r="P9" s="170" t="s">
        <v>397</v>
      </c>
      <c r="Q9" s="419"/>
    </row>
    <row r="10" spans="2:19" x14ac:dyDescent="0.25">
      <c r="B10" s="41"/>
      <c r="C10" s="41"/>
      <c r="D10" s="41"/>
      <c r="E10" s="47"/>
      <c r="F10" s="302" t="s">
        <v>328</v>
      </c>
      <c r="G10" s="443">
        <f>IF(SUMIF($J$14:$J$513,F10,G$14:G$513),SUMIF($J$14:$J$513,F10,G$14:G$513),0)</f>
        <v>0</v>
      </c>
      <c r="H10" s="303">
        <f>IF(SUMIF($J$14:$J$513,F10,H$14:H$513),SUMIF($J$14:$J$513,F10,H$14:H$513),0)</f>
        <v>0</v>
      </c>
      <c r="I10" s="45"/>
      <c r="J10" s="389"/>
      <c r="K10" s="41"/>
      <c r="M10" s="127"/>
      <c r="N10" s="126"/>
      <c r="O10" s="47"/>
      <c r="P10" s="170" t="s">
        <v>591</v>
      </c>
      <c r="Q10" s="419"/>
    </row>
    <row r="11" spans="2:19" ht="6" customHeight="1" thickBot="1" x14ac:dyDescent="0.3">
      <c r="B11" s="41"/>
      <c r="C11" s="41"/>
      <c r="D11" s="41"/>
      <c r="E11" s="47"/>
      <c r="F11" s="47"/>
      <c r="G11" s="45"/>
      <c r="H11" s="65"/>
      <c r="I11" s="45"/>
      <c r="J11" s="389"/>
      <c r="K11" s="41"/>
      <c r="M11" s="129"/>
      <c r="N11" s="130"/>
      <c r="O11" s="130"/>
      <c r="P11" s="130"/>
      <c r="Q11" s="50"/>
    </row>
    <row r="12" spans="2:19" x14ac:dyDescent="0.25">
      <c r="B12" s="41"/>
      <c r="C12" s="41"/>
      <c r="D12" s="41"/>
      <c r="E12" s="705" t="s">
        <v>586</v>
      </c>
      <c r="F12" s="706" t="s">
        <v>327</v>
      </c>
      <c r="G12" s="707" t="s">
        <v>587</v>
      </c>
      <c r="H12" s="707" t="s">
        <v>590</v>
      </c>
      <c r="I12" s="705" t="s">
        <v>589</v>
      </c>
      <c r="J12" s="709" t="s">
        <v>588</v>
      </c>
      <c r="K12" s="41"/>
    </row>
    <row r="13" spans="2:19" ht="12.75" customHeight="1" x14ac:dyDescent="0.25">
      <c r="B13" s="41"/>
      <c r="C13" s="41"/>
      <c r="D13" s="41"/>
      <c r="E13" s="706"/>
      <c r="F13" s="706"/>
      <c r="G13" s="708"/>
      <c r="H13" s="711"/>
      <c r="I13" s="706"/>
      <c r="J13" s="710"/>
      <c r="K13" s="41"/>
      <c r="L13" s="300"/>
      <c r="S13" s="2" t="s">
        <v>329</v>
      </c>
    </row>
    <row r="14" spans="2:19" x14ac:dyDescent="0.25">
      <c r="B14" s="41"/>
      <c r="C14" s="305">
        <f>ROW()-13</f>
        <v>1</v>
      </c>
      <c r="D14" s="41"/>
      <c r="E14" s="445"/>
      <c r="F14" s="446"/>
      <c r="G14" s="447"/>
      <c r="H14" s="449"/>
      <c r="I14" s="451"/>
      <c r="J14" s="148" t="str">
        <f t="shared" ref="J14:J77" si="0">IF(ISBLANK(E14),"",IF(S14&lt;&gt;"",S14,IF(ISERROR(INT(LEFT(E14,3))),"Repair Parts",IF(OR(INT(LEFT(E14,3))=155,INT(LEFT(E14,3))&gt;159),"Repair Parts",IF(INT(LEFT(E14,3))=150,"Tires","UNKNOWN")))))</f>
        <v/>
      </c>
      <c r="K14" s="41"/>
      <c r="S14" s="2" t="str">
        <f t="shared" ref="S14:S77" si="1">IF(ISERROR(INT(LEFT(E14,3))),"",IF(INT(LEFT(E14,3))=159,IF(AND(INT(LEFT(E14,3))=159,INT(E14)&lt;&gt;159000098,INT(E14)&lt;&gt;159000099,OR(AND(INT(E14)&gt;=159000000,INT(E14)&lt;=159000051),INT(E14)&gt;159000062)),"Oil",IF(INT(E14)=159000054,"Diesel",IF(INT(E14)=159000055,"Gasoline",IF(INT(LEFT(E14,3))=159,"Other Fuels / DEF")))),""))</f>
        <v/>
      </c>
    </row>
    <row r="15" spans="2:19" x14ac:dyDescent="0.25">
      <c r="B15" s="41"/>
      <c r="C15" s="305">
        <f t="shared" ref="C15:C78" si="2">ROW()-13</f>
        <v>2</v>
      </c>
      <c r="D15" s="41"/>
      <c r="E15" s="445"/>
      <c r="F15" s="446"/>
      <c r="G15" s="448"/>
      <c r="H15" s="450"/>
      <c r="I15" s="451"/>
      <c r="J15" s="148" t="str">
        <f t="shared" si="0"/>
        <v/>
      </c>
      <c r="K15" s="41"/>
      <c r="S15" s="2" t="str">
        <f t="shared" si="1"/>
        <v/>
      </c>
    </row>
    <row r="16" spans="2:19" x14ac:dyDescent="0.25">
      <c r="B16" s="41"/>
      <c r="C16" s="305">
        <f t="shared" si="2"/>
        <v>3</v>
      </c>
      <c r="D16" s="41"/>
      <c r="E16" s="445"/>
      <c r="F16" s="446"/>
      <c r="G16" s="448"/>
      <c r="H16" s="450"/>
      <c r="I16" s="451"/>
      <c r="J16" s="148" t="str">
        <f t="shared" si="0"/>
        <v/>
      </c>
      <c r="K16" s="41"/>
      <c r="S16" s="2" t="str">
        <f t="shared" si="1"/>
        <v/>
      </c>
    </row>
    <row r="17" spans="2:19" x14ac:dyDescent="0.25">
      <c r="B17" s="41"/>
      <c r="C17" s="305">
        <f t="shared" si="2"/>
        <v>4</v>
      </c>
      <c r="D17" s="41"/>
      <c r="E17" s="445"/>
      <c r="F17" s="446"/>
      <c r="G17" s="448"/>
      <c r="H17" s="450"/>
      <c r="I17" s="451"/>
      <c r="J17" s="148" t="str">
        <f t="shared" si="0"/>
        <v/>
      </c>
      <c r="K17" s="41"/>
      <c r="S17" s="2" t="str">
        <f t="shared" si="1"/>
        <v/>
      </c>
    </row>
    <row r="18" spans="2:19" x14ac:dyDescent="0.25">
      <c r="B18" s="41"/>
      <c r="C18" s="305">
        <f t="shared" si="2"/>
        <v>5</v>
      </c>
      <c r="D18" s="41"/>
      <c r="E18" s="445"/>
      <c r="F18" s="446"/>
      <c r="G18" s="448"/>
      <c r="H18" s="450"/>
      <c r="I18" s="451"/>
      <c r="J18" s="148" t="str">
        <f t="shared" si="0"/>
        <v/>
      </c>
      <c r="K18" s="41"/>
      <c r="S18" s="2" t="str">
        <f t="shared" si="1"/>
        <v/>
      </c>
    </row>
    <row r="19" spans="2:19" x14ac:dyDescent="0.25">
      <c r="B19" s="41"/>
      <c r="C19" s="305">
        <f t="shared" si="2"/>
        <v>6</v>
      </c>
      <c r="D19" s="41"/>
      <c r="E19" s="445"/>
      <c r="F19" s="446"/>
      <c r="G19" s="448"/>
      <c r="H19" s="450"/>
      <c r="I19" s="451"/>
      <c r="J19" s="148" t="str">
        <f t="shared" si="0"/>
        <v/>
      </c>
      <c r="K19" s="41"/>
      <c r="S19" s="2" t="str">
        <f t="shared" si="1"/>
        <v/>
      </c>
    </row>
    <row r="20" spans="2:19" x14ac:dyDescent="0.25">
      <c r="B20" s="41"/>
      <c r="C20" s="305">
        <f t="shared" si="2"/>
        <v>7</v>
      </c>
      <c r="D20" s="41"/>
      <c r="E20" s="445"/>
      <c r="F20" s="446"/>
      <c r="G20" s="448"/>
      <c r="H20" s="450"/>
      <c r="I20" s="451"/>
      <c r="J20" s="148" t="str">
        <f t="shared" si="0"/>
        <v/>
      </c>
      <c r="K20" s="41"/>
      <c r="S20" s="2" t="str">
        <f t="shared" si="1"/>
        <v/>
      </c>
    </row>
    <row r="21" spans="2:19" x14ac:dyDescent="0.25">
      <c r="B21" s="41"/>
      <c r="C21" s="305">
        <f t="shared" si="2"/>
        <v>8</v>
      </c>
      <c r="D21" s="41"/>
      <c r="E21" s="445"/>
      <c r="F21" s="446"/>
      <c r="G21" s="448"/>
      <c r="H21" s="450"/>
      <c r="I21" s="451"/>
      <c r="J21" s="148" t="str">
        <f t="shared" si="0"/>
        <v/>
      </c>
      <c r="K21" s="41"/>
      <c r="S21" s="2" t="str">
        <f t="shared" si="1"/>
        <v/>
      </c>
    </row>
    <row r="22" spans="2:19" x14ac:dyDescent="0.25">
      <c r="B22" s="41"/>
      <c r="C22" s="305">
        <f t="shared" si="2"/>
        <v>9</v>
      </c>
      <c r="D22" s="41"/>
      <c r="E22" s="445"/>
      <c r="F22" s="446"/>
      <c r="G22" s="448"/>
      <c r="H22" s="450"/>
      <c r="I22" s="451"/>
      <c r="J22" s="148" t="str">
        <f t="shared" si="0"/>
        <v/>
      </c>
      <c r="K22" s="41"/>
      <c r="S22" s="2" t="str">
        <f t="shared" si="1"/>
        <v/>
      </c>
    </row>
    <row r="23" spans="2:19" x14ac:dyDescent="0.25">
      <c r="B23" s="41"/>
      <c r="C23" s="305">
        <f t="shared" si="2"/>
        <v>10</v>
      </c>
      <c r="D23" s="41"/>
      <c r="E23" s="445"/>
      <c r="F23" s="446"/>
      <c r="G23" s="448"/>
      <c r="H23" s="450"/>
      <c r="I23" s="451"/>
      <c r="J23" s="148" t="str">
        <f t="shared" si="0"/>
        <v/>
      </c>
      <c r="K23" s="41"/>
      <c r="S23" s="2" t="str">
        <f t="shared" si="1"/>
        <v/>
      </c>
    </row>
    <row r="24" spans="2:19" x14ac:dyDescent="0.25">
      <c r="B24" s="41"/>
      <c r="C24" s="305">
        <f t="shared" si="2"/>
        <v>11</v>
      </c>
      <c r="D24" s="41"/>
      <c r="E24" s="445"/>
      <c r="F24" s="446"/>
      <c r="G24" s="448"/>
      <c r="H24" s="450"/>
      <c r="I24" s="451"/>
      <c r="J24" s="148" t="str">
        <f t="shared" si="0"/>
        <v/>
      </c>
      <c r="K24" s="41"/>
      <c r="S24" s="2" t="str">
        <f t="shared" si="1"/>
        <v/>
      </c>
    </row>
    <row r="25" spans="2:19" x14ac:dyDescent="0.25">
      <c r="B25" s="41"/>
      <c r="C25" s="305">
        <f t="shared" si="2"/>
        <v>12</v>
      </c>
      <c r="D25" s="41"/>
      <c r="E25" s="445"/>
      <c r="F25" s="446"/>
      <c r="G25" s="448"/>
      <c r="H25" s="450"/>
      <c r="I25" s="451"/>
      <c r="J25" s="148" t="str">
        <f t="shared" si="0"/>
        <v/>
      </c>
      <c r="K25" s="41"/>
      <c r="S25" s="2" t="str">
        <f t="shared" si="1"/>
        <v/>
      </c>
    </row>
    <row r="26" spans="2:19" x14ac:dyDescent="0.25">
      <c r="B26" s="41"/>
      <c r="C26" s="305">
        <f t="shared" si="2"/>
        <v>13</v>
      </c>
      <c r="D26" s="41"/>
      <c r="E26" s="445"/>
      <c r="F26" s="446"/>
      <c r="G26" s="448"/>
      <c r="H26" s="450"/>
      <c r="I26" s="451"/>
      <c r="J26" s="148" t="str">
        <f t="shared" si="0"/>
        <v/>
      </c>
      <c r="K26" s="41"/>
      <c r="S26" s="2" t="str">
        <f t="shared" si="1"/>
        <v/>
      </c>
    </row>
    <row r="27" spans="2:19" x14ac:dyDescent="0.25">
      <c r="B27" s="41"/>
      <c r="C27" s="305">
        <f t="shared" si="2"/>
        <v>14</v>
      </c>
      <c r="D27" s="41"/>
      <c r="E27" s="445"/>
      <c r="F27" s="446"/>
      <c r="G27" s="448"/>
      <c r="H27" s="450"/>
      <c r="I27" s="451"/>
      <c r="J27" s="148" t="str">
        <f t="shared" si="0"/>
        <v/>
      </c>
      <c r="K27" s="41"/>
      <c r="S27" s="2" t="str">
        <f t="shared" si="1"/>
        <v/>
      </c>
    </row>
    <row r="28" spans="2:19" x14ac:dyDescent="0.25">
      <c r="B28" s="41"/>
      <c r="C28" s="305">
        <f t="shared" si="2"/>
        <v>15</v>
      </c>
      <c r="D28" s="41"/>
      <c r="E28" s="445"/>
      <c r="F28" s="446"/>
      <c r="G28" s="448"/>
      <c r="H28" s="450"/>
      <c r="I28" s="451"/>
      <c r="J28" s="148" t="str">
        <f t="shared" si="0"/>
        <v/>
      </c>
      <c r="K28" s="41"/>
      <c r="S28" s="2" t="str">
        <f t="shared" si="1"/>
        <v/>
      </c>
    </row>
    <row r="29" spans="2:19" x14ac:dyDescent="0.25">
      <c r="B29" s="41"/>
      <c r="C29" s="305">
        <f t="shared" si="2"/>
        <v>16</v>
      </c>
      <c r="D29" s="41"/>
      <c r="E29" s="445"/>
      <c r="F29" s="446"/>
      <c r="G29" s="448"/>
      <c r="H29" s="450"/>
      <c r="I29" s="451"/>
      <c r="J29" s="148" t="str">
        <f t="shared" si="0"/>
        <v/>
      </c>
      <c r="K29" s="41"/>
      <c r="S29" s="2" t="str">
        <f t="shared" si="1"/>
        <v/>
      </c>
    </row>
    <row r="30" spans="2:19" x14ac:dyDescent="0.25">
      <c r="B30" s="41"/>
      <c r="C30" s="305">
        <f t="shared" si="2"/>
        <v>17</v>
      </c>
      <c r="D30" s="41"/>
      <c r="E30" s="445"/>
      <c r="F30" s="446"/>
      <c r="G30" s="448"/>
      <c r="H30" s="450"/>
      <c r="I30" s="451"/>
      <c r="J30" s="148" t="str">
        <f t="shared" si="0"/>
        <v/>
      </c>
      <c r="K30" s="41"/>
      <c r="S30" s="2" t="str">
        <f t="shared" si="1"/>
        <v/>
      </c>
    </row>
    <row r="31" spans="2:19" x14ac:dyDescent="0.25">
      <c r="B31" s="41"/>
      <c r="C31" s="305">
        <f t="shared" si="2"/>
        <v>18</v>
      </c>
      <c r="D31" s="41"/>
      <c r="E31" s="445"/>
      <c r="F31" s="446"/>
      <c r="G31" s="448"/>
      <c r="H31" s="450"/>
      <c r="I31" s="451"/>
      <c r="J31" s="148" t="str">
        <f t="shared" si="0"/>
        <v/>
      </c>
      <c r="K31" s="41"/>
      <c r="S31" s="2" t="str">
        <f t="shared" si="1"/>
        <v/>
      </c>
    </row>
    <row r="32" spans="2:19" x14ac:dyDescent="0.25">
      <c r="B32" s="41"/>
      <c r="C32" s="305">
        <f t="shared" si="2"/>
        <v>19</v>
      </c>
      <c r="D32" s="41"/>
      <c r="E32" s="445"/>
      <c r="F32" s="446"/>
      <c r="G32" s="448"/>
      <c r="H32" s="450"/>
      <c r="I32" s="451"/>
      <c r="J32" s="148" t="str">
        <f t="shared" si="0"/>
        <v/>
      </c>
      <c r="K32" s="41"/>
      <c r="S32" s="2" t="str">
        <f t="shared" si="1"/>
        <v/>
      </c>
    </row>
    <row r="33" spans="2:19" x14ac:dyDescent="0.25">
      <c r="B33" s="41"/>
      <c r="C33" s="305">
        <f t="shared" si="2"/>
        <v>20</v>
      </c>
      <c r="D33" s="41"/>
      <c r="E33" s="445"/>
      <c r="F33" s="446"/>
      <c r="G33" s="448"/>
      <c r="H33" s="450"/>
      <c r="I33" s="451"/>
      <c r="J33" s="148" t="str">
        <f t="shared" si="0"/>
        <v/>
      </c>
      <c r="K33" s="41"/>
      <c r="S33" s="2" t="str">
        <f t="shared" si="1"/>
        <v/>
      </c>
    </row>
    <row r="34" spans="2:19" x14ac:dyDescent="0.25">
      <c r="B34" s="41"/>
      <c r="C34" s="305">
        <f t="shared" si="2"/>
        <v>21</v>
      </c>
      <c r="D34" s="41"/>
      <c r="E34" s="445"/>
      <c r="F34" s="446"/>
      <c r="G34" s="448"/>
      <c r="H34" s="450"/>
      <c r="I34" s="451"/>
      <c r="J34" s="148" t="str">
        <f t="shared" si="0"/>
        <v/>
      </c>
      <c r="K34" s="41"/>
      <c r="S34" s="2" t="str">
        <f t="shared" si="1"/>
        <v/>
      </c>
    </row>
    <row r="35" spans="2:19" x14ac:dyDescent="0.25">
      <c r="B35" s="41"/>
      <c r="C35" s="305">
        <f t="shared" si="2"/>
        <v>22</v>
      </c>
      <c r="D35" s="41"/>
      <c r="E35" s="445"/>
      <c r="F35" s="446"/>
      <c r="G35" s="448"/>
      <c r="H35" s="450"/>
      <c r="I35" s="451"/>
      <c r="J35" s="148" t="str">
        <f t="shared" si="0"/>
        <v/>
      </c>
      <c r="K35" s="41"/>
      <c r="S35" s="2" t="str">
        <f t="shared" si="1"/>
        <v/>
      </c>
    </row>
    <row r="36" spans="2:19" x14ac:dyDescent="0.25">
      <c r="B36" s="41"/>
      <c r="C36" s="305">
        <f t="shared" si="2"/>
        <v>23</v>
      </c>
      <c r="D36" s="41"/>
      <c r="E36" s="445"/>
      <c r="F36" s="446"/>
      <c r="G36" s="448"/>
      <c r="H36" s="450"/>
      <c r="I36" s="451"/>
      <c r="J36" s="148" t="str">
        <f t="shared" si="0"/>
        <v/>
      </c>
      <c r="K36" s="41"/>
      <c r="S36" s="2" t="str">
        <f t="shared" si="1"/>
        <v/>
      </c>
    </row>
    <row r="37" spans="2:19" x14ac:dyDescent="0.25">
      <c r="B37" s="41"/>
      <c r="C37" s="305">
        <f t="shared" si="2"/>
        <v>24</v>
      </c>
      <c r="D37" s="41"/>
      <c r="E37" s="445"/>
      <c r="F37" s="446"/>
      <c r="G37" s="448"/>
      <c r="H37" s="450"/>
      <c r="I37" s="451"/>
      <c r="J37" s="148" t="str">
        <f t="shared" si="0"/>
        <v/>
      </c>
      <c r="K37" s="41"/>
      <c r="S37" s="2" t="str">
        <f t="shared" si="1"/>
        <v/>
      </c>
    </row>
    <row r="38" spans="2:19" x14ac:dyDescent="0.25">
      <c r="B38" s="41"/>
      <c r="C38" s="305">
        <f t="shared" si="2"/>
        <v>25</v>
      </c>
      <c r="D38" s="41"/>
      <c r="E38" s="445"/>
      <c r="F38" s="446"/>
      <c r="G38" s="448"/>
      <c r="H38" s="450"/>
      <c r="I38" s="451"/>
      <c r="J38" s="148" t="str">
        <f t="shared" si="0"/>
        <v/>
      </c>
      <c r="K38" s="41"/>
      <c r="S38" s="2" t="str">
        <f t="shared" si="1"/>
        <v/>
      </c>
    </row>
    <row r="39" spans="2:19" x14ac:dyDescent="0.25">
      <c r="B39" s="41"/>
      <c r="C39" s="305">
        <f t="shared" si="2"/>
        <v>26</v>
      </c>
      <c r="D39" s="41"/>
      <c r="E39" s="445"/>
      <c r="F39" s="446"/>
      <c r="G39" s="448"/>
      <c r="H39" s="450"/>
      <c r="I39" s="451"/>
      <c r="J39" s="148" t="str">
        <f t="shared" si="0"/>
        <v/>
      </c>
      <c r="K39" s="41"/>
      <c r="S39" s="2" t="str">
        <f t="shared" si="1"/>
        <v/>
      </c>
    </row>
    <row r="40" spans="2:19" x14ac:dyDescent="0.25">
      <c r="B40" s="41"/>
      <c r="C40" s="305">
        <f t="shared" si="2"/>
        <v>27</v>
      </c>
      <c r="D40" s="41"/>
      <c r="E40" s="445"/>
      <c r="F40" s="446"/>
      <c r="G40" s="448"/>
      <c r="H40" s="450"/>
      <c r="I40" s="451"/>
      <c r="J40" s="148" t="str">
        <f t="shared" si="0"/>
        <v/>
      </c>
      <c r="K40" s="41"/>
      <c r="S40" s="2" t="str">
        <f t="shared" si="1"/>
        <v/>
      </c>
    </row>
    <row r="41" spans="2:19" x14ac:dyDescent="0.25">
      <c r="B41" s="41"/>
      <c r="C41" s="305">
        <f t="shared" si="2"/>
        <v>28</v>
      </c>
      <c r="D41" s="41"/>
      <c r="E41" s="445"/>
      <c r="F41" s="446"/>
      <c r="G41" s="448"/>
      <c r="H41" s="450"/>
      <c r="I41" s="451"/>
      <c r="J41" s="148" t="str">
        <f t="shared" si="0"/>
        <v/>
      </c>
      <c r="K41" s="41"/>
      <c r="S41" s="2" t="str">
        <f t="shared" si="1"/>
        <v/>
      </c>
    </row>
    <row r="42" spans="2:19" x14ac:dyDescent="0.25">
      <c r="B42" s="41"/>
      <c r="C42" s="305">
        <f t="shared" si="2"/>
        <v>29</v>
      </c>
      <c r="D42" s="41"/>
      <c r="E42" s="445"/>
      <c r="F42" s="446"/>
      <c r="G42" s="448"/>
      <c r="H42" s="450"/>
      <c r="I42" s="451"/>
      <c r="J42" s="148" t="str">
        <f t="shared" si="0"/>
        <v/>
      </c>
      <c r="K42" s="41"/>
      <c r="S42" s="2" t="str">
        <f t="shared" si="1"/>
        <v/>
      </c>
    </row>
    <row r="43" spans="2:19" x14ac:dyDescent="0.25">
      <c r="B43" s="41"/>
      <c r="C43" s="305">
        <f t="shared" si="2"/>
        <v>30</v>
      </c>
      <c r="D43" s="41"/>
      <c r="E43" s="445"/>
      <c r="F43" s="446"/>
      <c r="G43" s="448"/>
      <c r="H43" s="450"/>
      <c r="I43" s="451"/>
      <c r="J43" s="148" t="str">
        <f t="shared" si="0"/>
        <v/>
      </c>
      <c r="K43" s="41"/>
      <c r="S43" s="2" t="str">
        <f t="shared" si="1"/>
        <v/>
      </c>
    </row>
    <row r="44" spans="2:19" x14ac:dyDescent="0.25">
      <c r="B44" s="41"/>
      <c r="C44" s="305">
        <f t="shared" si="2"/>
        <v>31</v>
      </c>
      <c r="D44" s="41"/>
      <c r="E44" s="445"/>
      <c r="F44" s="446"/>
      <c r="G44" s="448"/>
      <c r="H44" s="450"/>
      <c r="I44" s="451"/>
      <c r="J44" s="148" t="str">
        <f t="shared" si="0"/>
        <v/>
      </c>
      <c r="K44" s="41"/>
      <c r="S44" s="2" t="str">
        <f t="shared" si="1"/>
        <v/>
      </c>
    </row>
    <row r="45" spans="2:19" x14ac:dyDescent="0.25">
      <c r="B45" s="41"/>
      <c r="C45" s="305">
        <f t="shared" si="2"/>
        <v>32</v>
      </c>
      <c r="D45" s="41"/>
      <c r="E45" s="445"/>
      <c r="F45" s="446"/>
      <c r="G45" s="448"/>
      <c r="H45" s="450"/>
      <c r="I45" s="451"/>
      <c r="J45" s="148" t="str">
        <f t="shared" si="0"/>
        <v/>
      </c>
      <c r="K45" s="41"/>
      <c r="S45" s="2" t="str">
        <f t="shared" si="1"/>
        <v/>
      </c>
    </row>
    <row r="46" spans="2:19" x14ac:dyDescent="0.25">
      <c r="B46" s="41"/>
      <c r="C46" s="305">
        <f t="shared" si="2"/>
        <v>33</v>
      </c>
      <c r="D46" s="41"/>
      <c r="E46" s="445"/>
      <c r="F46" s="446"/>
      <c r="G46" s="448"/>
      <c r="H46" s="450"/>
      <c r="I46" s="451"/>
      <c r="J46" s="148" t="str">
        <f t="shared" si="0"/>
        <v/>
      </c>
      <c r="K46" s="41"/>
      <c r="S46" s="2" t="str">
        <f t="shared" si="1"/>
        <v/>
      </c>
    </row>
    <row r="47" spans="2:19" x14ac:dyDescent="0.25">
      <c r="B47" s="41"/>
      <c r="C47" s="305">
        <f t="shared" si="2"/>
        <v>34</v>
      </c>
      <c r="D47" s="41"/>
      <c r="E47" s="445"/>
      <c r="F47" s="446"/>
      <c r="G47" s="448"/>
      <c r="H47" s="450"/>
      <c r="I47" s="451"/>
      <c r="J47" s="148" t="str">
        <f t="shared" si="0"/>
        <v/>
      </c>
      <c r="K47" s="41"/>
      <c r="S47" s="2" t="str">
        <f t="shared" si="1"/>
        <v/>
      </c>
    </row>
    <row r="48" spans="2:19" x14ac:dyDescent="0.25">
      <c r="B48" s="41"/>
      <c r="C48" s="305">
        <f t="shared" si="2"/>
        <v>35</v>
      </c>
      <c r="D48" s="41"/>
      <c r="E48" s="445"/>
      <c r="F48" s="446"/>
      <c r="G48" s="448"/>
      <c r="H48" s="450"/>
      <c r="I48" s="451"/>
      <c r="J48" s="148" t="str">
        <f t="shared" si="0"/>
        <v/>
      </c>
      <c r="K48" s="41"/>
      <c r="S48" s="2" t="str">
        <f t="shared" si="1"/>
        <v/>
      </c>
    </row>
    <row r="49" spans="2:19" x14ac:dyDescent="0.25">
      <c r="B49" s="41"/>
      <c r="C49" s="305">
        <f t="shared" si="2"/>
        <v>36</v>
      </c>
      <c r="D49" s="41"/>
      <c r="E49" s="445"/>
      <c r="F49" s="446"/>
      <c r="G49" s="448"/>
      <c r="H49" s="450"/>
      <c r="I49" s="451"/>
      <c r="J49" s="148" t="str">
        <f t="shared" si="0"/>
        <v/>
      </c>
      <c r="K49" s="41"/>
      <c r="S49" s="2" t="str">
        <f t="shared" si="1"/>
        <v/>
      </c>
    </row>
    <row r="50" spans="2:19" x14ac:dyDescent="0.25">
      <c r="B50" s="41"/>
      <c r="C50" s="305">
        <f t="shared" si="2"/>
        <v>37</v>
      </c>
      <c r="D50" s="41"/>
      <c r="E50" s="445"/>
      <c r="F50" s="446"/>
      <c r="G50" s="448"/>
      <c r="H50" s="450"/>
      <c r="I50" s="451"/>
      <c r="J50" s="148" t="str">
        <f t="shared" si="0"/>
        <v/>
      </c>
      <c r="K50" s="41"/>
      <c r="S50" s="2" t="str">
        <f t="shared" si="1"/>
        <v/>
      </c>
    </row>
    <row r="51" spans="2:19" x14ac:dyDescent="0.25">
      <c r="B51" s="41"/>
      <c r="C51" s="305">
        <f t="shared" si="2"/>
        <v>38</v>
      </c>
      <c r="D51" s="41"/>
      <c r="E51" s="445"/>
      <c r="F51" s="446"/>
      <c r="G51" s="448"/>
      <c r="H51" s="450"/>
      <c r="I51" s="451"/>
      <c r="J51" s="148" t="str">
        <f t="shared" si="0"/>
        <v/>
      </c>
      <c r="K51" s="41"/>
      <c r="S51" s="2" t="str">
        <f t="shared" si="1"/>
        <v/>
      </c>
    </row>
    <row r="52" spans="2:19" x14ac:dyDescent="0.25">
      <c r="B52" s="41"/>
      <c r="C52" s="305">
        <f t="shared" si="2"/>
        <v>39</v>
      </c>
      <c r="D52" s="41"/>
      <c r="E52" s="445"/>
      <c r="F52" s="446"/>
      <c r="G52" s="448"/>
      <c r="H52" s="450"/>
      <c r="I52" s="451"/>
      <c r="J52" s="148" t="str">
        <f t="shared" si="0"/>
        <v/>
      </c>
      <c r="K52" s="41"/>
      <c r="S52" s="2" t="str">
        <f t="shared" si="1"/>
        <v/>
      </c>
    </row>
    <row r="53" spans="2:19" x14ac:dyDescent="0.25">
      <c r="B53" s="41"/>
      <c r="C53" s="305">
        <f t="shared" si="2"/>
        <v>40</v>
      </c>
      <c r="D53" s="41"/>
      <c r="E53" s="445"/>
      <c r="F53" s="446"/>
      <c r="G53" s="448"/>
      <c r="H53" s="450"/>
      <c r="I53" s="451"/>
      <c r="J53" s="148" t="str">
        <f t="shared" si="0"/>
        <v/>
      </c>
      <c r="K53" s="41"/>
      <c r="S53" s="2" t="str">
        <f t="shared" si="1"/>
        <v/>
      </c>
    </row>
    <row r="54" spans="2:19" x14ac:dyDescent="0.25">
      <c r="B54" s="41"/>
      <c r="C54" s="305">
        <f t="shared" si="2"/>
        <v>41</v>
      </c>
      <c r="D54" s="41"/>
      <c r="E54" s="445"/>
      <c r="F54" s="446"/>
      <c r="G54" s="448"/>
      <c r="H54" s="450"/>
      <c r="I54" s="451"/>
      <c r="J54" s="148" t="str">
        <f t="shared" si="0"/>
        <v/>
      </c>
      <c r="K54" s="41"/>
      <c r="S54" s="2" t="str">
        <f t="shared" si="1"/>
        <v/>
      </c>
    </row>
    <row r="55" spans="2:19" x14ac:dyDescent="0.25">
      <c r="B55" s="41"/>
      <c r="C55" s="305">
        <f t="shared" si="2"/>
        <v>42</v>
      </c>
      <c r="D55" s="41"/>
      <c r="E55" s="445"/>
      <c r="F55" s="446"/>
      <c r="G55" s="448"/>
      <c r="H55" s="450"/>
      <c r="I55" s="451"/>
      <c r="J55" s="148" t="str">
        <f t="shared" si="0"/>
        <v/>
      </c>
      <c r="K55" s="41"/>
      <c r="S55" s="2" t="str">
        <f t="shared" si="1"/>
        <v/>
      </c>
    </row>
    <row r="56" spans="2:19" x14ac:dyDescent="0.25">
      <c r="B56" s="41"/>
      <c r="C56" s="305">
        <f t="shared" si="2"/>
        <v>43</v>
      </c>
      <c r="D56" s="41"/>
      <c r="E56" s="445"/>
      <c r="F56" s="446"/>
      <c r="G56" s="448"/>
      <c r="H56" s="450"/>
      <c r="I56" s="451"/>
      <c r="J56" s="148" t="str">
        <f t="shared" si="0"/>
        <v/>
      </c>
      <c r="K56" s="41"/>
      <c r="S56" s="2" t="str">
        <f t="shared" si="1"/>
        <v/>
      </c>
    </row>
    <row r="57" spans="2:19" x14ac:dyDescent="0.25">
      <c r="B57" s="41"/>
      <c r="C57" s="305">
        <f t="shared" si="2"/>
        <v>44</v>
      </c>
      <c r="D57" s="41"/>
      <c r="E57" s="445"/>
      <c r="F57" s="446"/>
      <c r="G57" s="448"/>
      <c r="H57" s="450"/>
      <c r="I57" s="451"/>
      <c r="J57" s="148" t="str">
        <f t="shared" si="0"/>
        <v/>
      </c>
      <c r="K57" s="41"/>
      <c r="S57" s="2" t="str">
        <f t="shared" si="1"/>
        <v/>
      </c>
    </row>
    <row r="58" spans="2:19" x14ac:dyDescent="0.25">
      <c r="B58" s="41"/>
      <c r="C58" s="305">
        <f t="shared" si="2"/>
        <v>45</v>
      </c>
      <c r="D58" s="41"/>
      <c r="E58" s="445"/>
      <c r="F58" s="446"/>
      <c r="G58" s="448"/>
      <c r="H58" s="450"/>
      <c r="I58" s="451"/>
      <c r="J58" s="148" t="str">
        <f t="shared" si="0"/>
        <v/>
      </c>
      <c r="K58" s="41"/>
      <c r="S58" s="2" t="str">
        <f t="shared" si="1"/>
        <v/>
      </c>
    </row>
    <row r="59" spans="2:19" x14ac:dyDescent="0.25">
      <c r="B59" s="41"/>
      <c r="C59" s="305">
        <f t="shared" si="2"/>
        <v>46</v>
      </c>
      <c r="D59" s="41"/>
      <c r="E59" s="445"/>
      <c r="F59" s="446"/>
      <c r="G59" s="448"/>
      <c r="H59" s="450"/>
      <c r="I59" s="451"/>
      <c r="J59" s="148" t="str">
        <f t="shared" si="0"/>
        <v/>
      </c>
      <c r="K59" s="41"/>
      <c r="S59" s="2" t="str">
        <f t="shared" si="1"/>
        <v/>
      </c>
    </row>
    <row r="60" spans="2:19" x14ac:dyDescent="0.25">
      <c r="B60" s="41"/>
      <c r="C60" s="305">
        <f t="shared" si="2"/>
        <v>47</v>
      </c>
      <c r="D60" s="41"/>
      <c r="E60" s="445"/>
      <c r="F60" s="446"/>
      <c r="G60" s="448"/>
      <c r="H60" s="450"/>
      <c r="I60" s="451"/>
      <c r="J60" s="148" t="str">
        <f t="shared" si="0"/>
        <v/>
      </c>
      <c r="K60" s="41"/>
      <c r="S60" s="2" t="str">
        <f t="shared" si="1"/>
        <v/>
      </c>
    </row>
    <row r="61" spans="2:19" x14ac:dyDescent="0.25">
      <c r="B61" s="41"/>
      <c r="C61" s="305">
        <f t="shared" si="2"/>
        <v>48</v>
      </c>
      <c r="D61" s="41"/>
      <c r="E61" s="445"/>
      <c r="F61" s="446"/>
      <c r="G61" s="448"/>
      <c r="H61" s="450"/>
      <c r="I61" s="451"/>
      <c r="J61" s="148" t="str">
        <f t="shared" si="0"/>
        <v/>
      </c>
      <c r="K61" s="41"/>
      <c r="S61" s="2" t="str">
        <f t="shared" si="1"/>
        <v/>
      </c>
    </row>
    <row r="62" spans="2:19" x14ac:dyDescent="0.25">
      <c r="B62" s="41"/>
      <c r="C62" s="305">
        <f t="shared" si="2"/>
        <v>49</v>
      </c>
      <c r="D62" s="41"/>
      <c r="E62" s="445"/>
      <c r="F62" s="446"/>
      <c r="G62" s="448"/>
      <c r="H62" s="450"/>
      <c r="I62" s="451"/>
      <c r="J62" s="148" t="str">
        <f t="shared" si="0"/>
        <v/>
      </c>
      <c r="K62" s="41"/>
      <c r="S62" s="2" t="str">
        <f t="shared" si="1"/>
        <v/>
      </c>
    </row>
    <row r="63" spans="2:19" x14ac:dyDescent="0.25">
      <c r="B63" s="41"/>
      <c r="C63" s="305">
        <f t="shared" si="2"/>
        <v>50</v>
      </c>
      <c r="D63" s="41"/>
      <c r="E63" s="445"/>
      <c r="F63" s="446"/>
      <c r="G63" s="448"/>
      <c r="H63" s="450"/>
      <c r="I63" s="451"/>
      <c r="J63" s="148" t="str">
        <f t="shared" si="0"/>
        <v/>
      </c>
      <c r="K63" s="41"/>
      <c r="S63" s="2" t="str">
        <f t="shared" si="1"/>
        <v/>
      </c>
    </row>
    <row r="64" spans="2:19" x14ac:dyDescent="0.25">
      <c r="B64" s="41"/>
      <c r="C64" s="305">
        <f t="shared" si="2"/>
        <v>51</v>
      </c>
      <c r="D64" s="41"/>
      <c r="E64" s="445"/>
      <c r="F64" s="446"/>
      <c r="G64" s="448"/>
      <c r="H64" s="450"/>
      <c r="I64" s="451"/>
      <c r="J64" s="148" t="str">
        <f t="shared" si="0"/>
        <v/>
      </c>
      <c r="K64" s="41"/>
      <c r="S64" s="2" t="str">
        <f t="shared" si="1"/>
        <v/>
      </c>
    </row>
    <row r="65" spans="2:19" x14ac:dyDescent="0.25">
      <c r="B65" s="41"/>
      <c r="C65" s="305">
        <f t="shared" si="2"/>
        <v>52</v>
      </c>
      <c r="D65" s="41"/>
      <c r="E65" s="445"/>
      <c r="F65" s="446"/>
      <c r="G65" s="448"/>
      <c r="H65" s="450"/>
      <c r="I65" s="451"/>
      <c r="J65" s="148" t="str">
        <f t="shared" si="0"/>
        <v/>
      </c>
      <c r="K65" s="41"/>
      <c r="S65" s="2" t="str">
        <f t="shared" si="1"/>
        <v/>
      </c>
    </row>
    <row r="66" spans="2:19" x14ac:dyDescent="0.25">
      <c r="B66" s="41"/>
      <c r="C66" s="305">
        <f t="shared" si="2"/>
        <v>53</v>
      </c>
      <c r="D66" s="41"/>
      <c r="E66" s="445"/>
      <c r="F66" s="446"/>
      <c r="G66" s="448"/>
      <c r="H66" s="450"/>
      <c r="I66" s="451"/>
      <c r="J66" s="148" t="str">
        <f t="shared" si="0"/>
        <v/>
      </c>
      <c r="K66" s="41"/>
      <c r="S66" s="2" t="str">
        <f t="shared" si="1"/>
        <v/>
      </c>
    </row>
    <row r="67" spans="2:19" x14ac:dyDescent="0.25">
      <c r="B67" s="41"/>
      <c r="C67" s="305">
        <f t="shared" si="2"/>
        <v>54</v>
      </c>
      <c r="D67" s="41"/>
      <c r="E67" s="445"/>
      <c r="F67" s="446"/>
      <c r="G67" s="448"/>
      <c r="H67" s="450"/>
      <c r="I67" s="451"/>
      <c r="J67" s="148" t="str">
        <f t="shared" si="0"/>
        <v/>
      </c>
      <c r="K67" s="41"/>
      <c r="S67" s="2" t="str">
        <f t="shared" si="1"/>
        <v/>
      </c>
    </row>
    <row r="68" spans="2:19" x14ac:dyDescent="0.25">
      <c r="B68" s="41"/>
      <c r="C68" s="305">
        <f t="shared" si="2"/>
        <v>55</v>
      </c>
      <c r="D68" s="41"/>
      <c r="E68" s="445"/>
      <c r="F68" s="446"/>
      <c r="G68" s="448"/>
      <c r="H68" s="450"/>
      <c r="I68" s="451"/>
      <c r="J68" s="148" t="str">
        <f t="shared" si="0"/>
        <v/>
      </c>
      <c r="K68" s="41"/>
      <c r="S68" s="2" t="str">
        <f t="shared" si="1"/>
        <v/>
      </c>
    </row>
    <row r="69" spans="2:19" x14ac:dyDescent="0.25">
      <c r="B69" s="41"/>
      <c r="C69" s="305">
        <f t="shared" si="2"/>
        <v>56</v>
      </c>
      <c r="D69" s="41"/>
      <c r="E69" s="445"/>
      <c r="F69" s="446"/>
      <c r="G69" s="448"/>
      <c r="H69" s="450"/>
      <c r="I69" s="451"/>
      <c r="J69" s="148" t="str">
        <f t="shared" si="0"/>
        <v/>
      </c>
      <c r="K69" s="41"/>
      <c r="S69" s="2" t="str">
        <f t="shared" si="1"/>
        <v/>
      </c>
    </row>
    <row r="70" spans="2:19" x14ac:dyDescent="0.25">
      <c r="B70" s="41"/>
      <c r="C70" s="305">
        <f t="shared" si="2"/>
        <v>57</v>
      </c>
      <c r="D70" s="41"/>
      <c r="E70" s="445"/>
      <c r="F70" s="446"/>
      <c r="G70" s="448"/>
      <c r="H70" s="450"/>
      <c r="I70" s="451"/>
      <c r="J70" s="148" t="str">
        <f t="shared" si="0"/>
        <v/>
      </c>
      <c r="K70" s="41"/>
      <c r="S70" s="2" t="str">
        <f t="shared" si="1"/>
        <v/>
      </c>
    </row>
    <row r="71" spans="2:19" x14ac:dyDescent="0.25">
      <c r="B71" s="41"/>
      <c r="C71" s="305">
        <f t="shared" si="2"/>
        <v>58</v>
      </c>
      <c r="D71" s="41"/>
      <c r="E71" s="445"/>
      <c r="F71" s="446"/>
      <c r="G71" s="448"/>
      <c r="H71" s="450"/>
      <c r="I71" s="451"/>
      <c r="J71" s="148" t="str">
        <f t="shared" si="0"/>
        <v/>
      </c>
      <c r="K71" s="41"/>
      <c r="S71" s="2" t="str">
        <f t="shared" si="1"/>
        <v/>
      </c>
    </row>
    <row r="72" spans="2:19" x14ac:dyDescent="0.25">
      <c r="B72" s="41"/>
      <c r="C72" s="305">
        <f t="shared" si="2"/>
        <v>59</v>
      </c>
      <c r="D72" s="41"/>
      <c r="E72" s="445"/>
      <c r="F72" s="446"/>
      <c r="G72" s="448"/>
      <c r="H72" s="450"/>
      <c r="I72" s="451"/>
      <c r="J72" s="148" t="str">
        <f t="shared" si="0"/>
        <v/>
      </c>
      <c r="K72" s="41"/>
      <c r="S72" s="2" t="str">
        <f t="shared" si="1"/>
        <v/>
      </c>
    </row>
    <row r="73" spans="2:19" x14ac:dyDescent="0.25">
      <c r="B73" s="41"/>
      <c r="C73" s="305">
        <f t="shared" si="2"/>
        <v>60</v>
      </c>
      <c r="D73" s="41"/>
      <c r="E73" s="445"/>
      <c r="F73" s="446"/>
      <c r="G73" s="448"/>
      <c r="H73" s="450"/>
      <c r="I73" s="451"/>
      <c r="J73" s="148" t="str">
        <f t="shared" si="0"/>
        <v/>
      </c>
      <c r="K73" s="41"/>
      <c r="S73" s="2" t="str">
        <f t="shared" si="1"/>
        <v/>
      </c>
    </row>
    <row r="74" spans="2:19" x14ac:dyDescent="0.25">
      <c r="B74" s="41"/>
      <c r="C74" s="305">
        <f t="shared" si="2"/>
        <v>61</v>
      </c>
      <c r="D74" s="41"/>
      <c r="E74" s="445"/>
      <c r="F74" s="446"/>
      <c r="G74" s="448"/>
      <c r="H74" s="450"/>
      <c r="I74" s="451"/>
      <c r="J74" s="148" t="str">
        <f t="shared" si="0"/>
        <v/>
      </c>
      <c r="K74" s="41"/>
      <c r="S74" s="2" t="str">
        <f t="shared" si="1"/>
        <v/>
      </c>
    </row>
    <row r="75" spans="2:19" x14ac:dyDescent="0.25">
      <c r="B75" s="41"/>
      <c r="C75" s="305">
        <f t="shared" si="2"/>
        <v>62</v>
      </c>
      <c r="D75" s="41"/>
      <c r="E75" s="445"/>
      <c r="F75" s="446"/>
      <c r="G75" s="448"/>
      <c r="H75" s="450"/>
      <c r="I75" s="451"/>
      <c r="J75" s="148" t="str">
        <f t="shared" si="0"/>
        <v/>
      </c>
      <c r="K75" s="41"/>
      <c r="S75" s="2" t="str">
        <f t="shared" si="1"/>
        <v/>
      </c>
    </row>
    <row r="76" spans="2:19" x14ac:dyDescent="0.25">
      <c r="B76" s="41"/>
      <c r="C76" s="305">
        <f t="shared" si="2"/>
        <v>63</v>
      </c>
      <c r="D76" s="41"/>
      <c r="E76" s="445"/>
      <c r="F76" s="446"/>
      <c r="G76" s="448"/>
      <c r="H76" s="450"/>
      <c r="I76" s="451"/>
      <c r="J76" s="148" t="str">
        <f t="shared" si="0"/>
        <v/>
      </c>
      <c r="K76" s="41"/>
      <c r="S76" s="2" t="str">
        <f t="shared" si="1"/>
        <v/>
      </c>
    </row>
    <row r="77" spans="2:19" x14ac:dyDescent="0.25">
      <c r="B77" s="41"/>
      <c r="C77" s="305">
        <f t="shared" si="2"/>
        <v>64</v>
      </c>
      <c r="D77" s="41"/>
      <c r="E77" s="445"/>
      <c r="F77" s="446"/>
      <c r="G77" s="448"/>
      <c r="H77" s="450"/>
      <c r="I77" s="451"/>
      <c r="J77" s="148" t="str">
        <f t="shared" si="0"/>
        <v/>
      </c>
      <c r="K77" s="41"/>
      <c r="S77" s="2" t="str">
        <f t="shared" si="1"/>
        <v/>
      </c>
    </row>
    <row r="78" spans="2:19" x14ac:dyDescent="0.25">
      <c r="B78" s="41"/>
      <c r="C78" s="305">
        <f t="shared" si="2"/>
        <v>65</v>
      </c>
      <c r="D78" s="41"/>
      <c r="E78" s="445"/>
      <c r="F78" s="446"/>
      <c r="G78" s="448"/>
      <c r="H78" s="450"/>
      <c r="I78" s="451"/>
      <c r="J78" s="148" t="str">
        <f t="shared" ref="J78:J141" si="3">IF(ISBLANK(E78),"",IF(S78&lt;&gt;"",S78,IF(ISERROR(INT(LEFT(E78,3))),"Repair Parts",IF(OR(INT(LEFT(E78,3))=155,INT(LEFT(E78,3))&gt;159),"Repair Parts",IF(INT(LEFT(E78,3))=150,"Tires","UNKNOWN")))))</f>
        <v/>
      </c>
      <c r="K78" s="41"/>
      <c r="S78" s="2" t="str">
        <f t="shared" ref="S78:S141" si="4">IF(ISERROR(INT(LEFT(E78,3))),"",IF(INT(LEFT(E78,3))=159,IF(AND(INT(LEFT(E78,3))=159,INT(E78)&lt;&gt;159000098,INT(E78)&lt;&gt;159000099,OR(AND(INT(E78)&gt;=159000000,INT(E78)&lt;=159000051),INT(E78)&gt;159000062)),"Oil",IF(INT(E78)=159000054,"Diesel",IF(INT(E78)=159000055,"Gasoline",IF(INT(LEFT(E78,3))=159,"Other Fuels / DEF")))),""))</f>
        <v/>
      </c>
    </row>
    <row r="79" spans="2:19" x14ac:dyDescent="0.25">
      <c r="B79" s="41"/>
      <c r="C79" s="305">
        <f t="shared" ref="C79:C142" si="5">ROW()-13</f>
        <v>66</v>
      </c>
      <c r="D79" s="41"/>
      <c r="E79" s="445"/>
      <c r="F79" s="446"/>
      <c r="G79" s="448"/>
      <c r="H79" s="450"/>
      <c r="I79" s="451"/>
      <c r="J79" s="148" t="str">
        <f t="shared" si="3"/>
        <v/>
      </c>
      <c r="K79" s="41"/>
      <c r="S79" s="2" t="str">
        <f t="shared" si="4"/>
        <v/>
      </c>
    </row>
    <row r="80" spans="2:19" x14ac:dyDescent="0.25">
      <c r="B80" s="41"/>
      <c r="C80" s="305">
        <f t="shared" si="5"/>
        <v>67</v>
      </c>
      <c r="D80" s="41"/>
      <c r="E80" s="445"/>
      <c r="F80" s="446"/>
      <c r="G80" s="448"/>
      <c r="H80" s="450"/>
      <c r="I80" s="451"/>
      <c r="J80" s="148" t="str">
        <f t="shared" si="3"/>
        <v/>
      </c>
      <c r="K80" s="41"/>
      <c r="S80" s="2" t="str">
        <f t="shared" si="4"/>
        <v/>
      </c>
    </row>
    <row r="81" spans="2:19" x14ac:dyDescent="0.25">
      <c r="B81" s="41"/>
      <c r="C81" s="305">
        <f t="shared" si="5"/>
        <v>68</v>
      </c>
      <c r="D81" s="41"/>
      <c r="E81" s="445"/>
      <c r="F81" s="446"/>
      <c r="G81" s="448"/>
      <c r="H81" s="450"/>
      <c r="I81" s="451"/>
      <c r="J81" s="148" t="str">
        <f t="shared" si="3"/>
        <v/>
      </c>
      <c r="K81" s="41"/>
      <c r="S81" s="2" t="str">
        <f t="shared" si="4"/>
        <v/>
      </c>
    </row>
    <row r="82" spans="2:19" x14ac:dyDescent="0.25">
      <c r="B82" s="41"/>
      <c r="C82" s="305">
        <f t="shared" si="5"/>
        <v>69</v>
      </c>
      <c r="D82" s="41"/>
      <c r="E82" s="445"/>
      <c r="F82" s="446"/>
      <c r="G82" s="448"/>
      <c r="H82" s="450"/>
      <c r="I82" s="451"/>
      <c r="J82" s="148" t="str">
        <f t="shared" si="3"/>
        <v/>
      </c>
      <c r="K82" s="41"/>
      <c r="S82" s="2" t="str">
        <f t="shared" si="4"/>
        <v/>
      </c>
    </row>
    <row r="83" spans="2:19" x14ac:dyDescent="0.25">
      <c r="B83" s="41"/>
      <c r="C83" s="305">
        <f t="shared" si="5"/>
        <v>70</v>
      </c>
      <c r="D83" s="41"/>
      <c r="E83" s="445"/>
      <c r="F83" s="446"/>
      <c r="G83" s="448"/>
      <c r="H83" s="450"/>
      <c r="I83" s="451"/>
      <c r="J83" s="148" t="str">
        <f t="shared" si="3"/>
        <v/>
      </c>
      <c r="K83" s="41"/>
      <c r="S83" s="2" t="str">
        <f t="shared" si="4"/>
        <v/>
      </c>
    </row>
    <row r="84" spans="2:19" x14ac:dyDescent="0.25">
      <c r="B84" s="41"/>
      <c r="C84" s="305">
        <f t="shared" si="5"/>
        <v>71</v>
      </c>
      <c r="D84" s="41"/>
      <c r="E84" s="445"/>
      <c r="F84" s="446"/>
      <c r="G84" s="448"/>
      <c r="H84" s="450"/>
      <c r="I84" s="451"/>
      <c r="J84" s="148" t="str">
        <f t="shared" si="3"/>
        <v/>
      </c>
      <c r="K84" s="41"/>
      <c r="S84" s="2" t="str">
        <f t="shared" si="4"/>
        <v/>
      </c>
    </row>
    <row r="85" spans="2:19" x14ac:dyDescent="0.25">
      <c r="B85" s="41"/>
      <c r="C85" s="305">
        <f t="shared" si="5"/>
        <v>72</v>
      </c>
      <c r="D85" s="41"/>
      <c r="E85" s="445"/>
      <c r="F85" s="446"/>
      <c r="G85" s="448"/>
      <c r="H85" s="450"/>
      <c r="I85" s="451"/>
      <c r="J85" s="148" t="str">
        <f t="shared" si="3"/>
        <v/>
      </c>
      <c r="K85" s="41"/>
      <c r="S85" s="2" t="str">
        <f t="shared" si="4"/>
        <v/>
      </c>
    </row>
    <row r="86" spans="2:19" x14ac:dyDescent="0.25">
      <c r="B86" s="41"/>
      <c r="C86" s="305">
        <f t="shared" si="5"/>
        <v>73</v>
      </c>
      <c r="D86" s="41"/>
      <c r="E86" s="445"/>
      <c r="F86" s="446"/>
      <c r="G86" s="448"/>
      <c r="H86" s="450"/>
      <c r="I86" s="451"/>
      <c r="J86" s="148" t="str">
        <f t="shared" si="3"/>
        <v/>
      </c>
      <c r="K86" s="41"/>
      <c r="S86" s="2" t="str">
        <f t="shared" si="4"/>
        <v/>
      </c>
    </row>
    <row r="87" spans="2:19" x14ac:dyDescent="0.25">
      <c r="B87" s="41"/>
      <c r="C87" s="305">
        <f t="shared" si="5"/>
        <v>74</v>
      </c>
      <c r="D87" s="41"/>
      <c r="E87" s="445"/>
      <c r="F87" s="446"/>
      <c r="G87" s="448"/>
      <c r="H87" s="450"/>
      <c r="I87" s="451"/>
      <c r="J87" s="148" t="str">
        <f t="shared" si="3"/>
        <v/>
      </c>
      <c r="K87" s="41"/>
      <c r="S87" s="2" t="str">
        <f t="shared" si="4"/>
        <v/>
      </c>
    </row>
    <row r="88" spans="2:19" x14ac:dyDescent="0.25">
      <c r="B88" s="41"/>
      <c r="C88" s="305">
        <f t="shared" si="5"/>
        <v>75</v>
      </c>
      <c r="D88" s="41"/>
      <c r="E88" s="445"/>
      <c r="F88" s="446"/>
      <c r="G88" s="448"/>
      <c r="H88" s="450"/>
      <c r="I88" s="451"/>
      <c r="J88" s="148" t="str">
        <f t="shared" si="3"/>
        <v/>
      </c>
      <c r="K88" s="41"/>
      <c r="S88" s="2" t="str">
        <f t="shared" si="4"/>
        <v/>
      </c>
    </row>
    <row r="89" spans="2:19" x14ac:dyDescent="0.25">
      <c r="B89" s="41"/>
      <c r="C89" s="305">
        <f t="shared" si="5"/>
        <v>76</v>
      </c>
      <c r="D89" s="41"/>
      <c r="E89" s="445"/>
      <c r="F89" s="446"/>
      <c r="G89" s="448"/>
      <c r="H89" s="450"/>
      <c r="I89" s="451"/>
      <c r="J89" s="148" t="str">
        <f t="shared" si="3"/>
        <v/>
      </c>
      <c r="K89" s="41"/>
      <c r="S89" s="2" t="str">
        <f t="shared" si="4"/>
        <v/>
      </c>
    </row>
    <row r="90" spans="2:19" x14ac:dyDescent="0.25">
      <c r="B90" s="41"/>
      <c r="C90" s="305">
        <f t="shared" si="5"/>
        <v>77</v>
      </c>
      <c r="D90" s="41"/>
      <c r="E90" s="445"/>
      <c r="F90" s="446"/>
      <c r="G90" s="448"/>
      <c r="H90" s="450"/>
      <c r="I90" s="451"/>
      <c r="J90" s="148" t="str">
        <f t="shared" si="3"/>
        <v/>
      </c>
      <c r="K90" s="41"/>
      <c r="S90" s="2" t="str">
        <f t="shared" si="4"/>
        <v/>
      </c>
    </row>
    <row r="91" spans="2:19" x14ac:dyDescent="0.25">
      <c r="B91" s="41"/>
      <c r="C91" s="305">
        <f t="shared" si="5"/>
        <v>78</v>
      </c>
      <c r="D91" s="41"/>
      <c r="E91" s="445"/>
      <c r="F91" s="446"/>
      <c r="G91" s="448"/>
      <c r="H91" s="450"/>
      <c r="I91" s="451"/>
      <c r="J91" s="148" t="str">
        <f t="shared" si="3"/>
        <v/>
      </c>
      <c r="K91" s="41"/>
      <c r="S91" s="2" t="str">
        <f t="shared" si="4"/>
        <v/>
      </c>
    </row>
    <row r="92" spans="2:19" x14ac:dyDescent="0.25">
      <c r="B92" s="41"/>
      <c r="C92" s="305">
        <f t="shared" si="5"/>
        <v>79</v>
      </c>
      <c r="D92" s="41"/>
      <c r="E92" s="445"/>
      <c r="F92" s="446"/>
      <c r="G92" s="448"/>
      <c r="H92" s="450"/>
      <c r="I92" s="451"/>
      <c r="J92" s="148" t="str">
        <f t="shared" si="3"/>
        <v/>
      </c>
      <c r="K92" s="41"/>
      <c r="S92" s="2" t="str">
        <f t="shared" si="4"/>
        <v/>
      </c>
    </row>
    <row r="93" spans="2:19" x14ac:dyDescent="0.25">
      <c r="B93" s="41"/>
      <c r="C93" s="305">
        <f t="shared" si="5"/>
        <v>80</v>
      </c>
      <c r="D93" s="41"/>
      <c r="E93" s="445"/>
      <c r="F93" s="446"/>
      <c r="G93" s="448"/>
      <c r="H93" s="450"/>
      <c r="I93" s="451"/>
      <c r="J93" s="148" t="str">
        <f t="shared" si="3"/>
        <v/>
      </c>
      <c r="K93" s="41"/>
      <c r="S93" s="2" t="str">
        <f t="shared" si="4"/>
        <v/>
      </c>
    </row>
    <row r="94" spans="2:19" x14ac:dyDescent="0.25">
      <c r="B94" s="41"/>
      <c r="C94" s="305">
        <f t="shared" si="5"/>
        <v>81</v>
      </c>
      <c r="D94" s="41"/>
      <c r="E94" s="445"/>
      <c r="F94" s="446"/>
      <c r="G94" s="448"/>
      <c r="H94" s="450"/>
      <c r="I94" s="451"/>
      <c r="J94" s="148" t="str">
        <f t="shared" si="3"/>
        <v/>
      </c>
      <c r="K94" s="41"/>
      <c r="S94" s="2" t="str">
        <f t="shared" si="4"/>
        <v/>
      </c>
    </row>
    <row r="95" spans="2:19" x14ac:dyDescent="0.25">
      <c r="B95" s="41"/>
      <c r="C95" s="305">
        <f t="shared" si="5"/>
        <v>82</v>
      </c>
      <c r="D95" s="41"/>
      <c r="E95" s="445"/>
      <c r="F95" s="446"/>
      <c r="G95" s="448"/>
      <c r="H95" s="450"/>
      <c r="I95" s="451"/>
      <c r="J95" s="148" t="str">
        <f t="shared" si="3"/>
        <v/>
      </c>
      <c r="K95" s="41"/>
      <c r="S95" s="2" t="str">
        <f t="shared" si="4"/>
        <v/>
      </c>
    </row>
    <row r="96" spans="2:19" x14ac:dyDescent="0.25">
      <c r="B96" s="41"/>
      <c r="C96" s="305">
        <f t="shared" si="5"/>
        <v>83</v>
      </c>
      <c r="D96" s="41"/>
      <c r="E96" s="445"/>
      <c r="F96" s="446"/>
      <c r="G96" s="448"/>
      <c r="H96" s="450"/>
      <c r="I96" s="451"/>
      <c r="J96" s="148" t="str">
        <f t="shared" si="3"/>
        <v/>
      </c>
      <c r="K96" s="41"/>
      <c r="S96" s="2" t="str">
        <f t="shared" si="4"/>
        <v/>
      </c>
    </row>
    <row r="97" spans="2:19" x14ac:dyDescent="0.25">
      <c r="B97" s="41"/>
      <c r="C97" s="305">
        <f t="shared" si="5"/>
        <v>84</v>
      </c>
      <c r="D97" s="41"/>
      <c r="E97" s="445"/>
      <c r="F97" s="446"/>
      <c r="G97" s="448"/>
      <c r="H97" s="450"/>
      <c r="I97" s="451"/>
      <c r="J97" s="148" t="str">
        <f t="shared" si="3"/>
        <v/>
      </c>
      <c r="K97" s="41"/>
      <c r="S97" s="2" t="str">
        <f t="shared" si="4"/>
        <v/>
      </c>
    </row>
    <row r="98" spans="2:19" x14ac:dyDescent="0.25">
      <c r="B98" s="41"/>
      <c r="C98" s="305">
        <f t="shared" si="5"/>
        <v>85</v>
      </c>
      <c r="D98" s="41"/>
      <c r="E98" s="445"/>
      <c r="F98" s="446"/>
      <c r="G98" s="448"/>
      <c r="H98" s="450"/>
      <c r="I98" s="451"/>
      <c r="J98" s="148" t="str">
        <f t="shared" si="3"/>
        <v/>
      </c>
      <c r="K98" s="41"/>
      <c r="S98" s="2" t="str">
        <f t="shared" si="4"/>
        <v/>
      </c>
    </row>
    <row r="99" spans="2:19" x14ac:dyDescent="0.25">
      <c r="B99" s="41"/>
      <c r="C99" s="305">
        <f t="shared" si="5"/>
        <v>86</v>
      </c>
      <c r="D99" s="41"/>
      <c r="E99" s="445"/>
      <c r="F99" s="446"/>
      <c r="G99" s="448"/>
      <c r="H99" s="450"/>
      <c r="I99" s="451"/>
      <c r="J99" s="148" t="str">
        <f t="shared" si="3"/>
        <v/>
      </c>
      <c r="K99" s="41"/>
      <c r="S99" s="2" t="str">
        <f t="shared" si="4"/>
        <v/>
      </c>
    </row>
    <row r="100" spans="2:19" x14ac:dyDescent="0.25">
      <c r="B100" s="41"/>
      <c r="C100" s="305">
        <f t="shared" si="5"/>
        <v>87</v>
      </c>
      <c r="D100" s="41"/>
      <c r="E100" s="445"/>
      <c r="F100" s="446"/>
      <c r="G100" s="448"/>
      <c r="H100" s="450"/>
      <c r="I100" s="451"/>
      <c r="J100" s="148" t="str">
        <f t="shared" si="3"/>
        <v/>
      </c>
      <c r="K100" s="41"/>
      <c r="S100" s="2" t="str">
        <f t="shared" si="4"/>
        <v/>
      </c>
    </row>
    <row r="101" spans="2:19" x14ac:dyDescent="0.25">
      <c r="B101" s="41"/>
      <c r="C101" s="305">
        <f t="shared" si="5"/>
        <v>88</v>
      </c>
      <c r="D101" s="41"/>
      <c r="E101" s="445"/>
      <c r="F101" s="446"/>
      <c r="G101" s="448"/>
      <c r="H101" s="450"/>
      <c r="I101" s="451"/>
      <c r="J101" s="148" t="str">
        <f t="shared" si="3"/>
        <v/>
      </c>
      <c r="K101" s="41"/>
      <c r="S101" s="2" t="str">
        <f t="shared" si="4"/>
        <v/>
      </c>
    </row>
    <row r="102" spans="2:19" x14ac:dyDescent="0.25">
      <c r="B102" s="41"/>
      <c r="C102" s="305">
        <f t="shared" si="5"/>
        <v>89</v>
      </c>
      <c r="D102" s="41"/>
      <c r="E102" s="445"/>
      <c r="F102" s="446"/>
      <c r="G102" s="448"/>
      <c r="H102" s="450"/>
      <c r="I102" s="451"/>
      <c r="J102" s="148" t="str">
        <f t="shared" si="3"/>
        <v/>
      </c>
      <c r="K102" s="41"/>
      <c r="S102" s="2" t="str">
        <f t="shared" si="4"/>
        <v/>
      </c>
    </row>
    <row r="103" spans="2:19" x14ac:dyDescent="0.25">
      <c r="B103" s="41"/>
      <c r="C103" s="305">
        <f t="shared" si="5"/>
        <v>90</v>
      </c>
      <c r="D103" s="41"/>
      <c r="E103" s="445"/>
      <c r="F103" s="446"/>
      <c r="G103" s="448"/>
      <c r="H103" s="450"/>
      <c r="I103" s="451"/>
      <c r="J103" s="148" t="str">
        <f t="shared" si="3"/>
        <v/>
      </c>
      <c r="K103" s="41"/>
      <c r="S103" s="2" t="str">
        <f t="shared" si="4"/>
        <v/>
      </c>
    </row>
    <row r="104" spans="2:19" x14ac:dyDescent="0.25">
      <c r="B104" s="41"/>
      <c r="C104" s="305">
        <f t="shared" si="5"/>
        <v>91</v>
      </c>
      <c r="D104" s="41"/>
      <c r="E104" s="445"/>
      <c r="F104" s="446"/>
      <c r="G104" s="448"/>
      <c r="H104" s="450"/>
      <c r="I104" s="451"/>
      <c r="J104" s="148" t="str">
        <f t="shared" si="3"/>
        <v/>
      </c>
      <c r="K104" s="41"/>
      <c r="S104" s="2" t="str">
        <f t="shared" si="4"/>
        <v/>
      </c>
    </row>
    <row r="105" spans="2:19" x14ac:dyDescent="0.25">
      <c r="B105" s="41"/>
      <c r="C105" s="305">
        <f t="shared" si="5"/>
        <v>92</v>
      </c>
      <c r="D105" s="41"/>
      <c r="E105" s="445"/>
      <c r="F105" s="446"/>
      <c r="G105" s="448"/>
      <c r="H105" s="450"/>
      <c r="I105" s="451"/>
      <c r="J105" s="148" t="str">
        <f t="shared" si="3"/>
        <v/>
      </c>
      <c r="K105" s="41"/>
      <c r="S105" s="2" t="str">
        <f t="shared" si="4"/>
        <v/>
      </c>
    </row>
    <row r="106" spans="2:19" x14ac:dyDescent="0.25">
      <c r="B106" s="41"/>
      <c r="C106" s="305">
        <f t="shared" si="5"/>
        <v>93</v>
      </c>
      <c r="D106" s="41"/>
      <c r="E106" s="445"/>
      <c r="F106" s="446"/>
      <c r="G106" s="448"/>
      <c r="H106" s="450"/>
      <c r="I106" s="451"/>
      <c r="J106" s="148" t="str">
        <f t="shared" si="3"/>
        <v/>
      </c>
      <c r="K106" s="41"/>
      <c r="S106" s="2" t="str">
        <f t="shared" si="4"/>
        <v/>
      </c>
    </row>
    <row r="107" spans="2:19" x14ac:dyDescent="0.25">
      <c r="B107" s="41"/>
      <c r="C107" s="305">
        <f t="shared" si="5"/>
        <v>94</v>
      </c>
      <c r="D107" s="41"/>
      <c r="E107" s="445"/>
      <c r="F107" s="446"/>
      <c r="G107" s="448"/>
      <c r="H107" s="450"/>
      <c r="I107" s="451"/>
      <c r="J107" s="148" t="str">
        <f t="shared" si="3"/>
        <v/>
      </c>
      <c r="K107" s="41"/>
      <c r="S107" s="2" t="str">
        <f t="shared" si="4"/>
        <v/>
      </c>
    </row>
    <row r="108" spans="2:19" x14ac:dyDescent="0.25">
      <c r="B108" s="41"/>
      <c r="C108" s="305">
        <f t="shared" si="5"/>
        <v>95</v>
      </c>
      <c r="D108" s="41"/>
      <c r="E108" s="445"/>
      <c r="F108" s="446"/>
      <c r="G108" s="448"/>
      <c r="H108" s="450"/>
      <c r="I108" s="451"/>
      <c r="J108" s="148" t="str">
        <f t="shared" si="3"/>
        <v/>
      </c>
      <c r="K108" s="41"/>
      <c r="S108" s="2" t="str">
        <f t="shared" si="4"/>
        <v/>
      </c>
    </row>
    <row r="109" spans="2:19" x14ac:dyDescent="0.25">
      <c r="B109" s="41"/>
      <c r="C109" s="305">
        <f t="shared" si="5"/>
        <v>96</v>
      </c>
      <c r="D109" s="41"/>
      <c r="E109" s="445"/>
      <c r="F109" s="446"/>
      <c r="G109" s="448"/>
      <c r="H109" s="450"/>
      <c r="I109" s="451"/>
      <c r="J109" s="148" t="str">
        <f t="shared" si="3"/>
        <v/>
      </c>
      <c r="K109" s="41"/>
      <c r="S109" s="2" t="str">
        <f t="shared" si="4"/>
        <v/>
      </c>
    </row>
    <row r="110" spans="2:19" x14ac:dyDescent="0.25">
      <c r="B110" s="41"/>
      <c r="C110" s="305">
        <f t="shared" si="5"/>
        <v>97</v>
      </c>
      <c r="D110" s="41"/>
      <c r="E110" s="445"/>
      <c r="F110" s="446"/>
      <c r="G110" s="448"/>
      <c r="H110" s="450"/>
      <c r="I110" s="451"/>
      <c r="J110" s="148" t="str">
        <f t="shared" si="3"/>
        <v/>
      </c>
      <c r="K110" s="41"/>
      <c r="S110" s="2" t="str">
        <f t="shared" si="4"/>
        <v/>
      </c>
    </row>
    <row r="111" spans="2:19" x14ac:dyDescent="0.25">
      <c r="B111" s="41"/>
      <c r="C111" s="305">
        <f t="shared" si="5"/>
        <v>98</v>
      </c>
      <c r="D111" s="41"/>
      <c r="E111" s="445"/>
      <c r="F111" s="446"/>
      <c r="G111" s="448"/>
      <c r="H111" s="450"/>
      <c r="I111" s="451"/>
      <c r="J111" s="148" t="str">
        <f t="shared" si="3"/>
        <v/>
      </c>
      <c r="K111" s="41"/>
      <c r="S111" s="2" t="str">
        <f t="shared" si="4"/>
        <v/>
      </c>
    </row>
    <row r="112" spans="2:19" x14ac:dyDescent="0.25">
      <c r="B112" s="41"/>
      <c r="C112" s="305">
        <f t="shared" si="5"/>
        <v>99</v>
      </c>
      <c r="D112" s="41"/>
      <c r="E112" s="445"/>
      <c r="F112" s="446"/>
      <c r="G112" s="448"/>
      <c r="H112" s="450"/>
      <c r="I112" s="451"/>
      <c r="J112" s="148" t="str">
        <f t="shared" si="3"/>
        <v/>
      </c>
      <c r="K112" s="41"/>
      <c r="S112" s="2" t="str">
        <f t="shared" si="4"/>
        <v/>
      </c>
    </row>
    <row r="113" spans="2:19" x14ac:dyDescent="0.25">
      <c r="B113" s="41"/>
      <c r="C113" s="305">
        <f t="shared" si="5"/>
        <v>100</v>
      </c>
      <c r="D113" s="41"/>
      <c r="E113" s="445"/>
      <c r="F113" s="446"/>
      <c r="G113" s="448"/>
      <c r="H113" s="450"/>
      <c r="I113" s="451"/>
      <c r="J113" s="148" t="str">
        <f t="shared" si="3"/>
        <v/>
      </c>
      <c r="K113" s="41"/>
      <c r="S113" s="2" t="str">
        <f t="shared" si="4"/>
        <v/>
      </c>
    </row>
    <row r="114" spans="2:19" x14ac:dyDescent="0.25">
      <c r="B114" s="41"/>
      <c r="C114" s="305">
        <f t="shared" si="5"/>
        <v>101</v>
      </c>
      <c r="D114" s="41"/>
      <c r="E114" s="445"/>
      <c r="F114" s="446"/>
      <c r="G114" s="448"/>
      <c r="H114" s="450"/>
      <c r="I114" s="451"/>
      <c r="J114" s="148" t="str">
        <f t="shared" si="3"/>
        <v/>
      </c>
      <c r="K114" s="41"/>
      <c r="S114" s="2" t="str">
        <f t="shared" si="4"/>
        <v/>
      </c>
    </row>
    <row r="115" spans="2:19" x14ac:dyDescent="0.25">
      <c r="B115" s="41"/>
      <c r="C115" s="305">
        <f t="shared" si="5"/>
        <v>102</v>
      </c>
      <c r="D115" s="41"/>
      <c r="E115" s="445"/>
      <c r="F115" s="446"/>
      <c r="G115" s="448"/>
      <c r="H115" s="450"/>
      <c r="I115" s="451"/>
      <c r="J115" s="148" t="str">
        <f t="shared" si="3"/>
        <v/>
      </c>
      <c r="K115" s="41"/>
      <c r="S115" s="2" t="str">
        <f t="shared" si="4"/>
        <v/>
      </c>
    </row>
    <row r="116" spans="2:19" x14ac:dyDescent="0.25">
      <c r="B116" s="41"/>
      <c r="C116" s="305">
        <f t="shared" si="5"/>
        <v>103</v>
      </c>
      <c r="D116" s="41"/>
      <c r="E116" s="445"/>
      <c r="F116" s="446"/>
      <c r="G116" s="448"/>
      <c r="H116" s="450"/>
      <c r="I116" s="451"/>
      <c r="J116" s="148" t="str">
        <f t="shared" si="3"/>
        <v/>
      </c>
      <c r="K116" s="41"/>
      <c r="S116" s="2" t="str">
        <f t="shared" si="4"/>
        <v/>
      </c>
    </row>
    <row r="117" spans="2:19" x14ac:dyDescent="0.25">
      <c r="B117" s="41"/>
      <c r="C117" s="305">
        <f t="shared" si="5"/>
        <v>104</v>
      </c>
      <c r="D117" s="41"/>
      <c r="E117" s="445"/>
      <c r="F117" s="446"/>
      <c r="G117" s="448"/>
      <c r="H117" s="450"/>
      <c r="I117" s="451"/>
      <c r="J117" s="148" t="str">
        <f t="shared" si="3"/>
        <v/>
      </c>
      <c r="K117" s="41"/>
      <c r="S117" s="2" t="str">
        <f t="shared" si="4"/>
        <v/>
      </c>
    </row>
    <row r="118" spans="2:19" x14ac:dyDescent="0.25">
      <c r="B118" s="41"/>
      <c r="C118" s="305">
        <f t="shared" si="5"/>
        <v>105</v>
      </c>
      <c r="D118" s="41"/>
      <c r="E118" s="445"/>
      <c r="F118" s="446"/>
      <c r="G118" s="448"/>
      <c r="H118" s="450"/>
      <c r="I118" s="451"/>
      <c r="J118" s="148" t="str">
        <f t="shared" si="3"/>
        <v/>
      </c>
      <c r="K118" s="41"/>
      <c r="S118" s="2" t="str">
        <f t="shared" si="4"/>
        <v/>
      </c>
    </row>
    <row r="119" spans="2:19" x14ac:dyDescent="0.25">
      <c r="B119" s="41"/>
      <c r="C119" s="305">
        <f t="shared" si="5"/>
        <v>106</v>
      </c>
      <c r="D119" s="41"/>
      <c r="E119" s="445"/>
      <c r="F119" s="446"/>
      <c r="G119" s="448"/>
      <c r="H119" s="450"/>
      <c r="I119" s="451"/>
      <c r="J119" s="148" t="str">
        <f t="shared" si="3"/>
        <v/>
      </c>
      <c r="K119" s="41"/>
      <c r="S119" s="2" t="str">
        <f t="shared" si="4"/>
        <v/>
      </c>
    </row>
    <row r="120" spans="2:19" x14ac:dyDescent="0.25">
      <c r="B120" s="41"/>
      <c r="C120" s="305">
        <f t="shared" si="5"/>
        <v>107</v>
      </c>
      <c r="D120" s="41"/>
      <c r="E120" s="445"/>
      <c r="F120" s="446"/>
      <c r="G120" s="448"/>
      <c r="H120" s="450"/>
      <c r="I120" s="451"/>
      <c r="J120" s="148" t="str">
        <f t="shared" si="3"/>
        <v/>
      </c>
      <c r="K120" s="41"/>
      <c r="S120" s="2" t="str">
        <f t="shared" si="4"/>
        <v/>
      </c>
    </row>
    <row r="121" spans="2:19" x14ac:dyDescent="0.25">
      <c r="B121" s="41"/>
      <c r="C121" s="305">
        <f t="shared" si="5"/>
        <v>108</v>
      </c>
      <c r="D121" s="41"/>
      <c r="E121" s="445"/>
      <c r="F121" s="446"/>
      <c r="G121" s="448"/>
      <c r="H121" s="450"/>
      <c r="I121" s="451"/>
      <c r="J121" s="148" t="str">
        <f t="shared" si="3"/>
        <v/>
      </c>
      <c r="K121" s="41"/>
      <c r="S121" s="2" t="str">
        <f t="shared" si="4"/>
        <v/>
      </c>
    </row>
    <row r="122" spans="2:19" x14ac:dyDescent="0.25">
      <c r="B122" s="41"/>
      <c r="C122" s="305">
        <f t="shared" si="5"/>
        <v>109</v>
      </c>
      <c r="D122" s="41"/>
      <c r="E122" s="445"/>
      <c r="F122" s="446"/>
      <c r="G122" s="448"/>
      <c r="H122" s="450"/>
      <c r="I122" s="451"/>
      <c r="J122" s="148" t="str">
        <f t="shared" si="3"/>
        <v/>
      </c>
      <c r="K122" s="41"/>
      <c r="S122" s="2" t="str">
        <f t="shared" si="4"/>
        <v/>
      </c>
    </row>
    <row r="123" spans="2:19" x14ac:dyDescent="0.25">
      <c r="B123" s="41"/>
      <c r="C123" s="305">
        <f t="shared" si="5"/>
        <v>110</v>
      </c>
      <c r="D123" s="41"/>
      <c r="E123" s="445"/>
      <c r="F123" s="446"/>
      <c r="G123" s="448"/>
      <c r="H123" s="450"/>
      <c r="I123" s="451"/>
      <c r="J123" s="148" t="str">
        <f t="shared" si="3"/>
        <v/>
      </c>
      <c r="K123" s="41"/>
      <c r="S123" s="2" t="str">
        <f t="shared" si="4"/>
        <v/>
      </c>
    </row>
    <row r="124" spans="2:19" x14ac:dyDescent="0.25">
      <c r="B124" s="41"/>
      <c r="C124" s="305">
        <f t="shared" si="5"/>
        <v>111</v>
      </c>
      <c r="D124" s="41"/>
      <c r="E124" s="445"/>
      <c r="F124" s="446"/>
      <c r="G124" s="448"/>
      <c r="H124" s="450"/>
      <c r="I124" s="451"/>
      <c r="J124" s="148" t="str">
        <f t="shared" si="3"/>
        <v/>
      </c>
      <c r="K124" s="41"/>
      <c r="S124" s="2" t="str">
        <f t="shared" si="4"/>
        <v/>
      </c>
    </row>
    <row r="125" spans="2:19" x14ac:dyDescent="0.25">
      <c r="B125" s="41"/>
      <c r="C125" s="305">
        <f t="shared" si="5"/>
        <v>112</v>
      </c>
      <c r="D125" s="41"/>
      <c r="E125" s="445"/>
      <c r="F125" s="446"/>
      <c r="G125" s="448"/>
      <c r="H125" s="450"/>
      <c r="I125" s="451"/>
      <c r="J125" s="148" t="str">
        <f t="shared" si="3"/>
        <v/>
      </c>
      <c r="K125" s="41"/>
      <c r="S125" s="2" t="str">
        <f t="shared" si="4"/>
        <v/>
      </c>
    </row>
    <row r="126" spans="2:19" x14ac:dyDescent="0.25">
      <c r="B126" s="41"/>
      <c r="C126" s="305">
        <f t="shared" si="5"/>
        <v>113</v>
      </c>
      <c r="D126" s="41"/>
      <c r="E126" s="445"/>
      <c r="F126" s="446"/>
      <c r="G126" s="448"/>
      <c r="H126" s="450"/>
      <c r="I126" s="451"/>
      <c r="J126" s="148" t="str">
        <f t="shared" si="3"/>
        <v/>
      </c>
      <c r="K126" s="41"/>
      <c r="S126" s="2" t="str">
        <f t="shared" si="4"/>
        <v/>
      </c>
    </row>
    <row r="127" spans="2:19" x14ac:dyDescent="0.25">
      <c r="B127" s="41"/>
      <c r="C127" s="305">
        <f t="shared" si="5"/>
        <v>114</v>
      </c>
      <c r="D127" s="41"/>
      <c r="E127" s="445"/>
      <c r="F127" s="446"/>
      <c r="G127" s="448"/>
      <c r="H127" s="450"/>
      <c r="I127" s="451"/>
      <c r="J127" s="148" t="str">
        <f t="shared" si="3"/>
        <v/>
      </c>
      <c r="K127" s="41"/>
      <c r="S127" s="2" t="str">
        <f t="shared" si="4"/>
        <v/>
      </c>
    </row>
    <row r="128" spans="2:19" x14ac:dyDescent="0.25">
      <c r="B128" s="41"/>
      <c r="C128" s="305">
        <f t="shared" si="5"/>
        <v>115</v>
      </c>
      <c r="D128" s="41"/>
      <c r="E128" s="445"/>
      <c r="F128" s="446"/>
      <c r="G128" s="448"/>
      <c r="H128" s="450"/>
      <c r="I128" s="451"/>
      <c r="J128" s="148" t="str">
        <f t="shared" si="3"/>
        <v/>
      </c>
      <c r="K128" s="41"/>
      <c r="S128" s="2" t="str">
        <f t="shared" si="4"/>
        <v/>
      </c>
    </row>
    <row r="129" spans="2:19" x14ac:dyDescent="0.25">
      <c r="B129" s="41"/>
      <c r="C129" s="305">
        <f t="shared" si="5"/>
        <v>116</v>
      </c>
      <c r="D129" s="41"/>
      <c r="E129" s="445"/>
      <c r="F129" s="446"/>
      <c r="G129" s="448"/>
      <c r="H129" s="450"/>
      <c r="I129" s="451"/>
      <c r="J129" s="148" t="str">
        <f t="shared" si="3"/>
        <v/>
      </c>
      <c r="K129" s="41"/>
      <c r="S129" s="2" t="str">
        <f t="shared" si="4"/>
        <v/>
      </c>
    </row>
    <row r="130" spans="2:19" x14ac:dyDescent="0.25">
      <c r="B130" s="41"/>
      <c r="C130" s="305">
        <f t="shared" si="5"/>
        <v>117</v>
      </c>
      <c r="D130" s="41"/>
      <c r="E130" s="445"/>
      <c r="F130" s="446"/>
      <c r="G130" s="448"/>
      <c r="H130" s="450"/>
      <c r="I130" s="451"/>
      <c r="J130" s="148" t="str">
        <f t="shared" si="3"/>
        <v/>
      </c>
      <c r="K130" s="41"/>
      <c r="S130" s="2" t="str">
        <f t="shared" si="4"/>
        <v/>
      </c>
    </row>
    <row r="131" spans="2:19" x14ac:dyDescent="0.25">
      <c r="B131" s="41"/>
      <c r="C131" s="305">
        <f t="shared" si="5"/>
        <v>118</v>
      </c>
      <c r="D131" s="41"/>
      <c r="E131" s="445"/>
      <c r="F131" s="446"/>
      <c r="G131" s="448"/>
      <c r="H131" s="450"/>
      <c r="I131" s="451"/>
      <c r="J131" s="148" t="str">
        <f t="shared" si="3"/>
        <v/>
      </c>
      <c r="K131" s="41"/>
      <c r="S131" s="2" t="str">
        <f t="shared" si="4"/>
        <v/>
      </c>
    </row>
    <row r="132" spans="2:19" x14ac:dyDescent="0.25">
      <c r="B132" s="41"/>
      <c r="C132" s="305">
        <f t="shared" si="5"/>
        <v>119</v>
      </c>
      <c r="D132" s="41"/>
      <c r="E132" s="445"/>
      <c r="F132" s="446"/>
      <c r="G132" s="448"/>
      <c r="H132" s="450"/>
      <c r="I132" s="451"/>
      <c r="J132" s="148" t="str">
        <f t="shared" si="3"/>
        <v/>
      </c>
      <c r="K132" s="41"/>
      <c r="S132" s="2" t="str">
        <f t="shared" si="4"/>
        <v/>
      </c>
    </row>
    <row r="133" spans="2:19" x14ac:dyDescent="0.25">
      <c r="B133" s="41"/>
      <c r="C133" s="305">
        <f t="shared" si="5"/>
        <v>120</v>
      </c>
      <c r="D133" s="41"/>
      <c r="E133" s="445"/>
      <c r="F133" s="446"/>
      <c r="G133" s="448"/>
      <c r="H133" s="450"/>
      <c r="I133" s="451"/>
      <c r="J133" s="148" t="str">
        <f t="shared" si="3"/>
        <v/>
      </c>
      <c r="K133" s="41"/>
      <c r="S133" s="2" t="str">
        <f t="shared" si="4"/>
        <v/>
      </c>
    </row>
    <row r="134" spans="2:19" x14ac:dyDescent="0.25">
      <c r="B134" s="41"/>
      <c r="C134" s="305">
        <f t="shared" si="5"/>
        <v>121</v>
      </c>
      <c r="D134" s="41"/>
      <c r="E134" s="445"/>
      <c r="F134" s="446"/>
      <c r="G134" s="448"/>
      <c r="H134" s="450"/>
      <c r="I134" s="451"/>
      <c r="J134" s="148" t="str">
        <f t="shared" si="3"/>
        <v/>
      </c>
      <c r="K134" s="41"/>
      <c r="S134" s="2" t="str">
        <f t="shared" si="4"/>
        <v/>
      </c>
    </row>
    <row r="135" spans="2:19" x14ac:dyDescent="0.25">
      <c r="B135" s="41"/>
      <c r="C135" s="305">
        <f t="shared" si="5"/>
        <v>122</v>
      </c>
      <c r="D135" s="41"/>
      <c r="E135" s="445"/>
      <c r="F135" s="446"/>
      <c r="G135" s="448"/>
      <c r="H135" s="450"/>
      <c r="I135" s="451"/>
      <c r="J135" s="148" t="str">
        <f t="shared" si="3"/>
        <v/>
      </c>
      <c r="K135" s="41"/>
      <c r="S135" s="2" t="str">
        <f t="shared" si="4"/>
        <v/>
      </c>
    </row>
    <row r="136" spans="2:19" x14ac:dyDescent="0.25">
      <c r="B136" s="41"/>
      <c r="C136" s="305">
        <f t="shared" si="5"/>
        <v>123</v>
      </c>
      <c r="D136" s="41"/>
      <c r="E136" s="445"/>
      <c r="F136" s="446"/>
      <c r="G136" s="448"/>
      <c r="H136" s="450"/>
      <c r="I136" s="451"/>
      <c r="J136" s="148" t="str">
        <f t="shared" si="3"/>
        <v/>
      </c>
      <c r="K136" s="41"/>
      <c r="S136" s="2" t="str">
        <f t="shared" si="4"/>
        <v/>
      </c>
    </row>
    <row r="137" spans="2:19" x14ac:dyDescent="0.25">
      <c r="B137" s="41"/>
      <c r="C137" s="305">
        <f t="shared" si="5"/>
        <v>124</v>
      </c>
      <c r="D137" s="41"/>
      <c r="E137" s="445"/>
      <c r="F137" s="446"/>
      <c r="G137" s="448"/>
      <c r="H137" s="450"/>
      <c r="I137" s="451"/>
      <c r="J137" s="148" t="str">
        <f t="shared" si="3"/>
        <v/>
      </c>
      <c r="K137" s="41"/>
      <c r="S137" s="2" t="str">
        <f t="shared" si="4"/>
        <v/>
      </c>
    </row>
    <row r="138" spans="2:19" x14ac:dyDescent="0.25">
      <c r="B138" s="41"/>
      <c r="C138" s="305">
        <f t="shared" si="5"/>
        <v>125</v>
      </c>
      <c r="D138" s="41"/>
      <c r="E138" s="445"/>
      <c r="F138" s="446"/>
      <c r="G138" s="448"/>
      <c r="H138" s="450"/>
      <c r="I138" s="451"/>
      <c r="J138" s="148" t="str">
        <f t="shared" si="3"/>
        <v/>
      </c>
      <c r="K138" s="41"/>
      <c r="S138" s="2" t="str">
        <f t="shared" si="4"/>
        <v/>
      </c>
    </row>
    <row r="139" spans="2:19" x14ac:dyDescent="0.25">
      <c r="B139" s="41"/>
      <c r="C139" s="305">
        <f t="shared" si="5"/>
        <v>126</v>
      </c>
      <c r="D139" s="41"/>
      <c r="E139" s="445"/>
      <c r="F139" s="446"/>
      <c r="G139" s="448"/>
      <c r="H139" s="450"/>
      <c r="I139" s="451"/>
      <c r="J139" s="148" t="str">
        <f t="shared" si="3"/>
        <v/>
      </c>
      <c r="K139" s="41"/>
      <c r="S139" s="2" t="str">
        <f t="shared" si="4"/>
        <v/>
      </c>
    </row>
    <row r="140" spans="2:19" x14ac:dyDescent="0.25">
      <c r="B140" s="41"/>
      <c r="C140" s="305">
        <f t="shared" si="5"/>
        <v>127</v>
      </c>
      <c r="D140" s="41"/>
      <c r="E140" s="445"/>
      <c r="F140" s="446"/>
      <c r="G140" s="448"/>
      <c r="H140" s="450"/>
      <c r="I140" s="451"/>
      <c r="J140" s="148" t="str">
        <f t="shared" si="3"/>
        <v/>
      </c>
      <c r="K140" s="41"/>
      <c r="S140" s="2" t="str">
        <f t="shared" si="4"/>
        <v/>
      </c>
    </row>
    <row r="141" spans="2:19" x14ac:dyDescent="0.25">
      <c r="B141" s="41"/>
      <c r="C141" s="305">
        <f t="shared" si="5"/>
        <v>128</v>
      </c>
      <c r="D141" s="41"/>
      <c r="E141" s="445"/>
      <c r="F141" s="446"/>
      <c r="G141" s="448"/>
      <c r="H141" s="450"/>
      <c r="I141" s="451"/>
      <c r="J141" s="148" t="str">
        <f t="shared" si="3"/>
        <v/>
      </c>
      <c r="K141" s="41"/>
      <c r="S141" s="2" t="str">
        <f t="shared" si="4"/>
        <v/>
      </c>
    </row>
    <row r="142" spans="2:19" x14ac:dyDescent="0.25">
      <c r="B142" s="41"/>
      <c r="C142" s="305">
        <f t="shared" si="5"/>
        <v>129</v>
      </c>
      <c r="D142" s="41"/>
      <c r="E142" s="445"/>
      <c r="F142" s="446"/>
      <c r="G142" s="448"/>
      <c r="H142" s="450"/>
      <c r="I142" s="451"/>
      <c r="J142" s="148" t="str">
        <f t="shared" ref="J142:J205" si="6">IF(ISBLANK(E142),"",IF(S142&lt;&gt;"",S142,IF(ISERROR(INT(LEFT(E142,3))),"Repair Parts",IF(OR(INT(LEFT(E142,3))=155,INT(LEFT(E142,3))&gt;159),"Repair Parts",IF(INT(LEFT(E142,3))=150,"Tires","UNKNOWN")))))</f>
        <v/>
      </c>
      <c r="K142" s="41"/>
      <c r="S142" s="2" t="str">
        <f t="shared" ref="S142:S205" si="7">IF(ISERROR(INT(LEFT(E142,3))),"",IF(INT(LEFT(E142,3))=159,IF(AND(INT(LEFT(E142,3))=159,INT(E142)&lt;&gt;159000098,INT(E142)&lt;&gt;159000099,OR(AND(INT(E142)&gt;=159000000,INT(E142)&lt;=159000051),INT(E142)&gt;159000062)),"Oil",IF(INT(E142)=159000054,"Diesel",IF(INT(E142)=159000055,"Gasoline",IF(INT(LEFT(E142,3))=159,"Other Fuels / DEF")))),""))</f>
        <v/>
      </c>
    </row>
    <row r="143" spans="2:19" x14ac:dyDescent="0.25">
      <c r="B143" s="41"/>
      <c r="C143" s="305">
        <f t="shared" ref="C143:C206" si="8">ROW()-13</f>
        <v>130</v>
      </c>
      <c r="D143" s="41"/>
      <c r="E143" s="445"/>
      <c r="F143" s="446"/>
      <c r="G143" s="448"/>
      <c r="H143" s="450"/>
      <c r="I143" s="451"/>
      <c r="J143" s="148" t="str">
        <f t="shared" si="6"/>
        <v/>
      </c>
      <c r="K143" s="41"/>
      <c r="S143" s="2" t="str">
        <f t="shared" si="7"/>
        <v/>
      </c>
    </row>
    <row r="144" spans="2:19" x14ac:dyDescent="0.25">
      <c r="B144" s="41"/>
      <c r="C144" s="305">
        <f t="shared" si="8"/>
        <v>131</v>
      </c>
      <c r="D144" s="41"/>
      <c r="E144" s="445"/>
      <c r="F144" s="446"/>
      <c r="G144" s="448"/>
      <c r="H144" s="450"/>
      <c r="I144" s="451"/>
      <c r="J144" s="148" t="str">
        <f t="shared" si="6"/>
        <v/>
      </c>
      <c r="K144" s="41"/>
      <c r="S144" s="2" t="str">
        <f t="shared" si="7"/>
        <v/>
      </c>
    </row>
    <row r="145" spans="2:19" x14ac:dyDescent="0.25">
      <c r="B145" s="41"/>
      <c r="C145" s="305">
        <f t="shared" si="8"/>
        <v>132</v>
      </c>
      <c r="D145" s="41"/>
      <c r="E145" s="445"/>
      <c r="F145" s="446"/>
      <c r="G145" s="448"/>
      <c r="H145" s="450"/>
      <c r="I145" s="451"/>
      <c r="J145" s="148" t="str">
        <f t="shared" si="6"/>
        <v/>
      </c>
      <c r="K145" s="41"/>
      <c r="S145" s="2" t="str">
        <f t="shared" si="7"/>
        <v/>
      </c>
    </row>
    <row r="146" spans="2:19" x14ac:dyDescent="0.25">
      <c r="B146" s="41"/>
      <c r="C146" s="305">
        <f t="shared" si="8"/>
        <v>133</v>
      </c>
      <c r="D146" s="41"/>
      <c r="E146" s="445"/>
      <c r="F146" s="446"/>
      <c r="G146" s="448"/>
      <c r="H146" s="450"/>
      <c r="I146" s="451"/>
      <c r="J146" s="148" t="str">
        <f t="shared" si="6"/>
        <v/>
      </c>
      <c r="K146" s="41"/>
      <c r="S146" s="2" t="str">
        <f t="shared" si="7"/>
        <v/>
      </c>
    </row>
    <row r="147" spans="2:19" x14ac:dyDescent="0.25">
      <c r="B147" s="41"/>
      <c r="C147" s="305">
        <f t="shared" si="8"/>
        <v>134</v>
      </c>
      <c r="D147" s="41"/>
      <c r="E147" s="445"/>
      <c r="F147" s="446"/>
      <c r="G147" s="448"/>
      <c r="H147" s="450"/>
      <c r="I147" s="451"/>
      <c r="J147" s="148" t="str">
        <f t="shared" si="6"/>
        <v/>
      </c>
      <c r="K147" s="41"/>
      <c r="S147" s="2" t="str">
        <f t="shared" si="7"/>
        <v/>
      </c>
    </row>
    <row r="148" spans="2:19" x14ac:dyDescent="0.25">
      <c r="B148" s="41"/>
      <c r="C148" s="305">
        <f t="shared" si="8"/>
        <v>135</v>
      </c>
      <c r="D148" s="41"/>
      <c r="E148" s="445"/>
      <c r="F148" s="446"/>
      <c r="G148" s="448"/>
      <c r="H148" s="450"/>
      <c r="I148" s="451"/>
      <c r="J148" s="148" t="str">
        <f t="shared" si="6"/>
        <v/>
      </c>
      <c r="K148" s="41"/>
      <c r="S148" s="2" t="str">
        <f t="shared" si="7"/>
        <v/>
      </c>
    </row>
    <row r="149" spans="2:19" x14ac:dyDescent="0.25">
      <c r="B149" s="41"/>
      <c r="C149" s="305">
        <f t="shared" si="8"/>
        <v>136</v>
      </c>
      <c r="D149" s="41"/>
      <c r="E149" s="445"/>
      <c r="F149" s="446"/>
      <c r="G149" s="448"/>
      <c r="H149" s="450"/>
      <c r="I149" s="451"/>
      <c r="J149" s="148" t="str">
        <f t="shared" si="6"/>
        <v/>
      </c>
      <c r="K149" s="41"/>
      <c r="S149" s="2" t="str">
        <f t="shared" si="7"/>
        <v/>
      </c>
    </row>
    <row r="150" spans="2:19" x14ac:dyDescent="0.25">
      <c r="B150" s="41"/>
      <c r="C150" s="305">
        <f t="shared" si="8"/>
        <v>137</v>
      </c>
      <c r="D150" s="41"/>
      <c r="E150" s="445"/>
      <c r="F150" s="446"/>
      <c r="G150" s="448"/>
      <c r="H150" s="450"/>
      <c r="I150" s="451"/>
      <c r="J150" s="148" t="str">
        <f t="shared" si="6"/>
        <v/>
      </c>
      <c r="K150" s="41"/>
      <c r="S150" s="2" t="str">
        <f t="shared" si="7"/>
        <v/>
      </c>
    </row>
    <row r="151" spans="2:19" x14ac:dyDescent="0.25">
      <c r="B151" s="41"/>
      <c r="C151" s="305">
        <f t="shared" si="8"/>
        <v>138</v>
      </c>
      <c r="D151" s="41"/>
      <c r="E151" s="445"/>
      <c r="F151" s="446"/>
      <c r="G151" s="448"/>
      <c r="H151" s="450"/>
      <c r="I151" s="451"/>
      <c r="J151" s="148" t="str">
        <f t="shared" si="6"/>
        <v/>
      </c>
      <c r="K151" s="41"/>
      <c r="S151" s="2" t="str">
        <f t="shared" si="7"/>
        <v/>
      </c>
    </row>
    <row r="152" spans="2:19" x14ac:dyDescent="0.25">
      <c r="B152" s="41"/>
      <c r="C152" s="305">
        <f t="shared" si="8"/>
        <v>139</v>
      </c>
      <c r="D152" s="41"/>
      <c r="E152" s="445"/>
      <c r="F152" s="446"/>
      <c r="G152" s="448"/>
      <c r="H152" s="450"/>
      <c r="I152" s="451"/>
      <c r="J152" s="148" t="str">
        <f t="shared" si="6"/>
        <v/>
      </c>
      <c r="K152" s="41"/>
      <c r="S152" s="2" t="str">
        <f t="shared" si="7"/>
        <v/>
      </c>
    </row>
    <row r="153" spans="2:19" x14ac:dyDescent="0.25">
      <c r="B153" s="41"/>
      <c r="C153" s="305">
        <f t="shared" si="8"/>
        <v>140</v>
      </c>
      <c r="D153" s="41"/>
      <c r="E153" s="445"/>
      <c r="F153" s="446"/>
      <c r="G153" s="448"/>
      <c r="H153" s="450"/>
      <c r="I153" s="451"/>
      <c r="J153" s="148" t="str">
        <f t="shared" si="6"/>
        <v/>
      </c>
      <c r="K153" s="41"/>
      <c r="S153" s="2" t="str">
        <f t="shared" si="7"/>
        <v/>
      </c>
    </row>
    <row r="154" spans="2:19" x14ac:dyDescent="0.25">
      <c r="B154" s="41"/>
      <c r="C154" s="305">
        <f t="shared" si="8"/>
        <v>141</v>
      </c>
      <c r="D154" s="41"/>
      <c r="E154" s="445"/>
      <c r="F154" s="446"/>
      <c r="G154" s="448"/>
      <c r="H154" s="450"/>
      <c r="I154" s="451"/>
      <c r="J154" s="148" t="str">
        <f t="shared" si="6"/>
        <v/>
      </c>
      <c r="K154" s="41"/>
      <c r="S154" s="2" t="str">
        <f t="shared" si="7"/>
        <v/>
      </c>
    </row>
    <row r="155" spans="2:19" x14ac:dyDescent="0.25">
      <c r="B155" s="41"/>
      <c r="C155" s="305">
        <f t="shared" si="8"/>
        <v>142</v>
      </c>
      <c r="D155" s="41"/>
      <c r="E155" s="445"/>
      <c r="F155" s="446"/>
      <c r="G155" s="448"/>
      <c r="H155" s="450"/>
      <c r="I155" s="451"/>
      <c r="J155" s="148" t="str">
        <f t="shared" si="6"/>
        <v/>
      </c>
      <c r="K155" s="41"/>
      <c r="S155" s="2" t="str">
        <f t="shared" si="7"/>
        <v/>
      </c>
    </row>
    <row r="156" spans="2:19" x14ac:dyDescent="0.25">
      <c r="B156" s="41"/>
      <c r="C156" s="305">
        <f t="shared" si="8"/>
        <v>143</v>
      </c>
      <c r="D156" s="41"/>
      <c r="E156" s="445"/>
      <c r="F156" s="446"/>
      <c r="G156" s="448"/>
      <c r="H156" s="450"/>
      <c r="I156" s="451"/>
      <c r="J156" s="148" t="str">
        <f t="shared" si="6"/>
        <v/>
      </c>
      <c r="K156" s="41"/>
      <c r="S156" s="2" t="str">
        <f t="shared" si="7"/>
        <v/>
      </c>
    </row>
    <row r="157" spans="2:19" x14ac:dyDescent="0.25">
      <c r="B157" s="41"/>
      <c r="C157" s="305">
        <f t="shared" si="8"/>
        <v>144</v>
      </c>
      <c r="D157" s="41"/>
      <c r="E157" s="445"/>
      <c r="F157" s="446"/>
      <c r="G157" s="448"/>
      <c r="H157" s="450"/>
      <c r="I157" s="451"/>
      <c r="J157" s="148" t="str">
        <f t="shared" si="6"/>
        <v/>
      </c>
      <c r="K157" s="41"/>
      <c r="S157" s="2" t="str">
        <f t="shared" si="7"/>
        <v/>
      </c>
    </row>
    <row r="158" spans="2:19" x14ac:dyDescent="0.25">
      <c r="B158" s="41"/>
      <c r="C158" s="305">
        <f t="shared" si="8"/>
        <v>145</v>
      </c>
      <c r="D158" s="41"/>
      <c r="E158" s="445"/>
      <c r="F158" s="446"/>
      <c r="G158" s="448"/>
      <c r="H158" s="450"/>
      <c r="I158" s="451"/>
      <c r="J158" s="148" t="str">
        <f t="shared" si="6"/>
        <v/>
      </c>
      <c r="K158" s="41"/>
      <c r="S158" s="2" t="str">
        <f t="shared" si="7"/>
        <v/>
      </c>
    </row>
    <row r="159" spans="2:19" x14ac:dyDescent="0.25">
      <c r="B159" s="41"/>
      <c r="C159" s="305">
        <f t="shared" si="8"/>
        <v>146</v>
      </c>
      <c r="D159" s="41"/>
      <c r="E159" s="445"/>
      <c r="F159" s="446"/>
      <c r="G159" s="448"/>
      <c r="H159" s="450"/>
      <c r="I159" s="451"/>
      <c r="J159" s="148" t="str">
        <f t="shared" si="6"/>
        <v/>
      </c>
      <c r="K159" s="41"/>
      <c r="S159" s="2" t="str">
        <f t="shared" si="7"/>
        <v/>
      </c>
    </row>
    <row r="160" spans="2:19" x14ac:dyDescent="0.25">
      <c r="B160" s="41"/>
      <c r="C160" s="305">
        <f t="shared" si="8"/>
        <v>147</v>
      </c>
      <c r="D160" s="41"/>
      <c r="E160" s="445"/>
      <c r="F160" s="446"/>
      <c r="G160" s="448"/>
      <c r="H160" s="450"/>
      <c r="I160" s="451"/>
      <c r="J160" s="148" t="str">
        <f t="shared" si="6"/>
        <v/>
      </c>
      <c r="K160" s="41"/>
      <c r="S160" s="2" t="str">
        <f t="shared" si="7"/>
        <v/>
      </c>
    </row>
    <row r="161" spans="2:19" x14ac:dyDescent="0.25">
      <c r="B161" s="41"/>
      <c r="C161" s="305">
        <f t="shared" si="8"/>
        <v>148</v>
      </c>
      <c r="D161" s="41"/>
      <c r="E161" s="445"/>
      <c r="F161" s="446"/>
      <c r="G161" s="448"/>
      <c r="H161" s="450"/>
      <c r="I161" s="451"/>
      <c r="J161" s="148" t="str">
        <f t="shared" si="6"/>
        <v/>
      </c>
      <c r="K161" s="41"/>
      <c r="S161" s="2" t="str">
        <f t="shared" si="7"/>
        <v/>
      </c>
    </row>
    <row r="162" spans="2:19" x14ac:dyDescent="0.25">
      <c r="B162" s="41"/>
      <c r="C162" s="305">
        <f t="shared" si="8"/>
        <v>149</v>
      </c>
      <c r="D162" s="41"/>
      <c r="E162" s="445"/>
      <c r="F162" s="446"/>
      <c r="G162" s="448"/>
      <c r="H162" s="450"/>
      <c r="I162" s="451"/>
      <c r="J162" s="148" t="str">
        <f t="shared" si="6"/>
        <v/>
      </c>
      <c r="K162" s="41"/>
      <c r="S162" s="2" t="str">
        <f t="shared" si="7"/>
        <v/>
      </c>
    </row>
    <row r="163" spans="2:19" x14ac:dyDescent="0.25">
      <c r="B163" s="41"/>
      <c r="C163" s="305">
        <f t="shared" si="8"/>
        <v>150</v>
      </c>
      <c r="D163" s="41"/>
      <c r="E163" s="445"/>
      <c r="F163" s="446"/>
      <c r="G163" s="448"/>
      <c r="H163" s="450"/>
      <c r="I163" s="451"/>
      <c r="J163" s="148" t="str">
        <f t="shared" si="6"/>
        <v/>
      </c>
      <c r="K163" s="41"/>
      <c r="S163" s="2" t="str">
        <f t="shared" si="7"/>
        <v/>
      </c>
    </row>
    <row r="164" spans="2:19" x14ac:dyDescent="0.25">
      <c r="B164" s="41"/>
      <c r="C164" s="305">
        <f t="shared" si="8"/>
        <v>151</v>
      </c>
      <c r="D164" s="41"/>
      <c r="E164" s="445"/>
      <c r="F164" s="446"/>
      <c r="G164" s="448"/>
      <c r="H164" s="450"/>
      <c r="I164" s="451"/>
      <c r="J164" s="148" t="str">
        <f t="shared" si="6"/>
        <v/>
      </c>
      <c r="K164" s="41"/>
      <c r="S164" s="2" t="str">
        <f t="shared" si="7"/>
        <v/>
      </c>
    </row>
    <row r="165" spans="2:19" x14ac:dyDescent="0.25">
      <c r="B165" s="41"/>
      <c r="C165" s="305">
        <f t="shared" si="8"/>
        <v>152</v>
      </c>
      <c r="D165" s="41"/>
      <c r="E165" s="445"/>
      <c r="F165" s="446"/>
      <c r="G165" s="448"/>
      <c r="H165" s="450"/>
      <c r="I165" s="451"/>
      <c r="J165" s="148" t="str">
        <f t="shared" si="6"/>
        <v/>
      </c>
      <c r="K165" s="41"/>
      <c r="S165" s="2" t="str">
        <f t="shared" si="7"/>
        <v/>
      </c>
    </row>
    <row r="166" spans="2:19" x14ac:dyDescent="0.25">
      <c r="B166" s="41"/>
      <c r="C166" s="305">
        <f t="shared" si="8"/>
        <v>153</v>
      </c>
      <c r="D166" s="41"/>
      <c r="E166" s="445"/>
      <c r="F166" s="446"/>
      <c r="G166" s="448"/>
      <c r="H166" s="450"/>
      <c r="I166" s="451"/>
      <c r="J166" s="148" t="str">
        <f t="shared" si="6"/>
        <v/>
      </c>
      <c r="K166" s="41"/>
      <c r="S166" s="2" t="str">
        <f t="shared" si="7"/>
        <v/>
      </c>
    </row>
    <row r="167" spans="2:19" x14ac:dyDescent="0.25">
      <c r="B167" s="41"/>
      <c r="C167" s="305">
        <f t="shared" si="8"/>
        <v>154</v>
      </c>
      <c r="D167" s="41"/>
      <c r="E167" s="445"/>
      <c r="F167" s="446"/>
      <c r="G167" s="448"/>
      <c r="H167" s="450"/>
      <c r="I167" s="451"/>
      <c r="J167" s="148" t="str">
        <f t="shared" si="6"/>
        <v/>
      </c>
      <c r="K167" s="41"/>
      <c r="S167" s="2" t="str">
        <f t="shared" si="7"/>
        <v/>
      </c>
    </row>
    <row r="168" spans="2:19" x14ac:dyDescent="0.25">
      <c r="B168" s="41"/>
      <c r="C168" s="305">
        <f t="shared" si="8"/>
        <v>155</v>
      </c>
      <c r="D168" s="41"/>
      <c r="E168" s="445"/>
      <c r="F168" s="446"/>
      <c r="G168" s="448"/>
      <c r="H168" s="450"/>
      <c r="I168" s="451"/>
      <c r="J168" s="148" t="str">
        <f t="shared" si="6"/>
        <v/>
      </c>
      <c r="K168" s="41"/>
      <c r="S168" s="2" t="str">
        <f t="shared" si="7"/>
        <v/>
      </c>
    </row>
    <row r="169" spans="2:19" x14ac:dyDescent="0.25">
      <c r="B169" s="41"/>
      <c r="C169" s="305">
        <f t="shared" si="8"/>
        <v>156</v>
      </c>
      <c r="D169" s="41"/>
      <c r="E169" s="445"/>
      <c r="F169" s="446"/>
      <c r="G169" s="448"/>
      <c r="H169" s="450"/>
      <c r="I169" s="451"/>
      <c r="J169" s="148" t="str">
        <f t="shared" si="6"/>
        <v/>
      </c>
      <c r="K169" s="41"/>
      <c r="S169" s="2" t="str">
        <f t="shared" si="7"/>
        <v/>
      </c>
    </row>
    <row r="170" spans="2:19" x14ac:dyDescent="0.25">
      <c r="B170" s="41"/>
      <c r="C170" s="305">
        <f t="shared" si="8"/>
        <v>157</v>
      </c>
      <c r="D170" s="41"/>
      <c r="E170" s="445"/>
      <c r="F170" s="446"/>
      <c r="G170" s="448"/>
      <c r="H170" s="450"/>
      <c r="I170" s="451"/>
      <c r="J170" s="148" t="str">
        <f t="shared" si="6"/>
        <v/>
      </c>
      <c r="K170" s="41"/>
      <c r="S170" s="2" t="str">
        <f t="shared" si="7"/>
        <v/>
      </c>
    </row>
    <row r="171" spans="2:19" x14ac:dyDescent="0.25">
      <c r="B171" s="41"/>
      <c r="C171" s="305">
        <f t="shared" si="8"/>
        <v>158</v>
      </c>
      <c r="D171" s="41"/>
      <c r="E171" s="445"/>
      <c r="F171" s="446"/>
      <c r="G171" s="448"/>
      <c r="H171" s="450"/>
      <c r="I171" s="451"/>
      <c r="J171" s="148" t="str">
        <f t="shared" si="6"/>
        <v/>
      </c>
      <c r="K171" s="41"/>
      <c r="S171" s="2" t="str">
        <f t="shared" si="7"/>
        <v/>
      </c>
    </row>
    <row r="172" spans="2:19" x14ac:dyDescent="0.25">
      <c r="B172" s="41"/>
      <c r="C172" s="305">
        <f t="shared" si="8"/>
        <v>159</v>
      </c>
      <c r="D172" s="41"/>
      <c r="E172" s="445"/>
      <c r="F172" s="446"/>
      <c r="G172" s="448"/>
      <c r="H172" s="450"/>
      <c r="I172" s="451"/>
      <c r="J172" s="148" t="str">
        <f t="shared" si="6"/>
        <v/>
      </c>
      <c r="K172" s="41"/>
      <c r="S172" s="2" t="str">
        <f t="shared" si="7"/>
        <v/>
      </c>
    </row>
    <row r="173" spans="2:19" x14ac:dyDescent="0.25">
      <c r="B173" s="41"/>
      <c r="C173" s="305">
        <f t="shared" si="8"/>
        <v>160</v>
      </c>
      <c r="D173" s="41"/>
      <c r="E173" s="445"/>
      <c r="F173" s="446"/>
      <c r="G173" s="448"/>
      <c r="H173" s="450"/>
      <c r="I173" s="451"/>
      <c r="J173" s="148" t="str">
        <f t="shared" si="6"/>
        <v/>
      </c>
      <c r="K173" s="41"/>
      <c r="S173" s="2" t="str">
        <f t="shared" si="7"/>
        <v/>
      </c>
    </row>
    <row r="174" spans="2:19" x14ac:dyDescent="0.25">
      <c r="B174" s="41"/>
      <c r="C174" s="305">
        <f t="shared" si="8"/>
        <v>161</v>
      </c>
      <c r="D174" s="41"/>
      <c r="E174" s="445"/>
      <c r="F174" s="446"/>
      <c r="G174" s="448"/>
      <c r="H174" s="450"/>
      <c r="I174" s="451"/>
      <c r="J174" s="148" t="str">
        <f t="shared" si="6"/>
        <v/>
      </c>
      <c r="K174" s="41"/>
      <c r="S174" s="2" t="str">
        <f t="shared" si="7"/>
        <v/>
      </c>
    </row>
    <row r="175" spans="2:19" x14ac:dyDescent="0.25">
      <c r="B175" s="41"/>
      <c r="C175" s="305">
        <f t="shared" si="8"/>
        <v>162</v>
      </c>
      <c r="D175" s="41"/>
      <c r="E175" s="445"/>
      <c r="F175" s="446"/>
      <c r="G175" s="448"/>
      <c r="H175" s="450"/>
      <c r="I175" s="451"/>
      <c r="J175" s="148" t="str">
        <f t="shared" si="6"/>
        <v/>
      </c>
      <c r="K175" s="41"/>
      <c r="S175" s="2" t="str">
        <f t="shared" si="7"/>
        <v/>
      </c>
    </row>
    <row r="176" spans="2:19" x14ac:dyDescent="0.25">
      <c r="B176" s="41"/>
      <c r="C176" s="305">
        <f t="shared" si="8"/>
        <v>163</v>
      </c>
      <c r="D176" s="41"/>
      <c r="E176" s="445"/>
      <c r="F176" s="446"/>
      <c r="G176" s="448"/>
      <c r="H176" s="450"/>
      <c r="I176" s="451"/>
      <c r="J176" s="148" t="str">
        <f t="shared" si="6"/>
        <v/>
      </c>
      <c r="K176" s="41"/>
      <c r="S176" s="2" t="str">
        <f t="shared" si="7"/>
        <v/>
      </c>
    </row>
    <row r="177" spans="2:19" x14ac:dyDescent="0.25">
      <c r="B177" s="41"/>
      <c r="C177" s="305">
        <f t="shared" si="8"/>
        <v>164</v>
      </c>
      <c r="D177" s="41"/>
      <c r="E177" s="445"/>
      <c r="F177" s="446"/>
      <c r="G177" s="448"/>
      <c r="H177" s="450"/>
      <c r="I177" s="451"/>
      <c r="J177" s="148" t="str">
        <f t="shared" si="6"/>
        <v/>
      </c>
      <c r="K177" s="41"/>
      <c r="S177" s="2" t="str">
        <f t="shared" si="7"/>
        <v/>
      </c>
    </row>
    <row r="178" spans="2:19" x14ac:dyDescent="0.25">
      <c r="B178" s="41"/>
      <c r="C178" s="305">
        <f t="shared" si="8"/>
        <v>165</v>
      </c>
      <c r="D178" s="41"/>
      <c r="E178" s="445"/>
      <c r="F178" s="446"/>
      <c r="G178" s="448"/>
      <c r="H178" s="450"/>
      <c r="I178" s="451"/>
      <c r="J178" s="148" t="str">
        <f t="shared" si="6"/>
        <v/>
      </c>
      <c r="K178" s="41"/>
      <c r="S178" s="2" t="str">
        <f t="shared" si="7"/>
        <v/>
      </c>
    </row>
    <row r="179" spans="2:19" x14ac:dyDescent="0.25">
      <c r="B179" s="41"/>
      <c r="C179" s="305">
        <f t="shared" si="8"/>
        <v>166</v>
      </c>
      <c r="D179" s="41"/>
      <c r="E179" s="445"/>
      <c r="F179" s="446"/>
      <c r="G179" s="448"/>
      <c r="H179" s="450"/>
      <c r="I179" s="451"/>
      <c r="J179" s="148" t="str">
        <f t="shared" si="6"/>
        <v/>
      </c>
      <c r="K179" s="41"/>
      <c r="S179" s="2" t="str">
        <f t="shared" si="7"/>
        <v/>
      </c>
    </row>
    <row r="180" spans="2:19" x14ac:dyDescent="0.25">
      <c r="B180" s="41"/>
      <c r="C180" s="305">
        <f t="shared" si="8"/>
        <v>167</v>
      </c>
      <c r="D180" s="41"/>
      <c r="E180" s="445"/>
      <c r="F180" s="446"/>
      <c r="G180" s="448"/>
      <c r="H180" s="450"/>
      <c r="I180" s="451"/>
      <c r="J180" s="148" t="str">
        <f t="shared" si="6"/>
        <v/>
      </c>
      <c r="K180" s="41"/>
      <c r="S180" s="2" t="str">
        <f t="shared" si="7"/>
        <v/>
      </c>
    </row>
    <row r="181" spans="2:19" x14ac:dyDescent="0.25">
      <c r="B181" s="41"/>
      <c r="C181" s="305">
        <f t="shared" si="8"/>
        <v>168</v>
      </c>
      <c r="D181" s="41"/>
      <c r="E181" s="445"/>
      <c r="F181" s="446"/>
      <c r="G181" s="448"/>
      <c r="H181" s="450"/>
      <c r="I181" s="451"/>
      <c r="J181" s="148" t="str">
        <f t="shared" si="6"/>
        <v/>
      </c>
      <c r="K181" s="41"/>
      <c r="S181" s="2" t="str">
        <f t="shared" si="7"/>
        <v/>
      </c>
    </row>
    <row r="182" spans="2:19" x14ac:dyDescent="0.25">
      <c r="B182" s="41"/>
      <c r="C182" s="305">
        <f t="shared" si="8"/>
        <v>169</v>
      </c>
      <c r="D182" s="41"/>
      <c r="E182" s="445"/>
      <c r="F182" s="446"/>
      <c r="G182" s="448"/>
      <c r="H182" s="450"/>
      <c r="I182" s="451"/>
      <c r="J182" s="148" t="str">
        <f t="shared" si="6"/>
        <v/>
      </c>
      <c r="K182" s="41"/>
      <c r="S182" s="2" t="str">
        <f t="shared" si="7"/>
        <v/>
      </c>
    </row>
    <row r="183" spans="2:19" x14ac:dyDescent="0.25">
      <c r="B183" s="41"/>
      <c r="C183" s="305">
        <f t="shared" si="8"/>
        <v>170</v>
      </c>
      <c r="D183" s="41"/>
      <c r="E183" s="445"/>
      <c r="F183" s="446"/>
      <c r="G183" s="448"/>
      <c r="H183" s="450"/>
      <c r="I183" s="451"/>
      <c r="J183" s="148" t="str">
        <f t="shared" si="6"/>
        <v/>
      </c>
      <c r="K183" s="41"/>
      <c r="S183" s="2" t="str">
        <f t="shared" si="7"/>
        <v/>
      </c>
    </row>
    <row r="184" spans="2:19" x14ac:dyDescent="0.25">
      <c r="B184" s="41"/>
      <c r="C184" s="305">
        <f t="shared" si="8"/>
        <v>171</v>
      </c>
      <c r="D184" s="41"/>
      <c r="E184" s="445"/>
      <c r="F184" s="446"/>
      <c r="G184" s="448"/>
      <c r="H184" s="450"/>
      <c r="I184" s="451"/>
      <c r="J184" s="148" t="str">
        <f t="shared" si="6"/>
        <v/>
      </c>
      <c r="K184" s="41"/>
      <c r="S184" s="2" t="str">
        <f t="shared" si="7"/>
        <v/>
      </c>
    </row>
    <row r="185" spans="2:19" x14ac:dyDescent="0.25">
      <c r="B185" s="41"/>
      <c r="C185" s="305">
        <f t="shared" si="8"/>
        <v>172</v>
      </c>
      <c r="D185" s="41"/>
      <c r="E185" s="445"/>
      <c r="F185" s="446"/>
      <c r="G185" s="448"/>
      <c r="H185" s="450"/>
      <c r="I185" s="451"/>
      <c r="J185" s="148" t="str">
        <f t="shared" si="6"/>
        <v/>
      </c>
      <c r="K185" s="41"/>
      <c r="S185" s="2" t="str">
        <f t="shared" si="7"/>
        <v/>
      </c>
    </row>
    <row r="186" spans="2:19" x14ac:dyDescent="0.25">
      <c r="B186" s="41"/>
      <c r="C186" s="305">
        <f t="shared" si="8"/>
        <v>173</v>
      </c>
      <c r="D186" s="41"/>
      <c r="E186" s="445"/>
      <c r="F186" s="446"/>
      <c r="G186" s="448"/>
      <c r="H186" s="450"/>
      <c r="I186" s="451"/>
      <c r="J186" s="148" t="str">
        <f t="shared" si="6"/>
        <v/>
      </c>
      <c r="K186" s="41"/>
      <c r="S186" s="2" t="str">
        <f t="shared" si="7"/>
        <v/>
      </c>
    </row>
    <row r="187" spans="2:19" x14ac:dyDescent="0.25">
      <c r="B187" s="41"/>
      <c r="C187" s="305">
        <f t="shared" si="8"/>
        <v>174</v>
      </c>
      <c r="D187" s="41"/>
      <c r="E187" s="445"/>
      <c r="F187" s="446"/>
      <c r="G187" s="448"/>
      <c r="H187" s="450"/>
      <c r="I187" s="451"/>
      <c r="J187" s="148" t="str">
        <f t="shared" si="6"/>
        <v/>
      </c>
      <c r="K187" s="41"/>
      <c r="S187" s="2" t="str">
        <f t="shared" si="7"/>
        <v/>
      </c>
    </row>
    <row r="188" spans="2:19" x14ac:dyDescent="0.25">
      <c r="B188" s="41"/>
      <c r="C188" s="305">
        <f t="shared" si="8"/>
        <v>175</v>
      </c>
      <c r="D188" s="41"/>
      <c r="E188" s="445"/>
      <c r="F188" s="446"/>
      <c r="G188" s="448"/>
      <c r="H188" s="450"/>
      <c r="I188" s="451"/>
      <c r="J188" s="148" t="str">
        <f t="shared" si="6"/>
        <v/>
      </c>
      <c r="K188" s="41"/>
      <c r="S188" s="2" t="str">
        <f t="shared" si="7"/>
        <v/>
      </c>
    </row>
    <row r="189" spans="2:19" x14ac:dyDescent="0.25">
      <c r="B189" s="41"/>
      <c r="C189" s="305">
        <f t="shared" si="8"/>
        <v>176</v>
      </c>
      <c r="D189" s="41"/>
      <c r="E189" s="445"/>
      <c r="F189" s="446"/>
      <c r="G189" s="448"/>
      <c r="H189" s="450"/>
      <c r="I189" s="451"/>
      <c r="J189" s="148" t="str">
        <f t="shared" si="6"/>
        <v/>
      </c>
      <c r="K189" s="41"/>
      <c r="S189" s="2" t="str">
        <f t="shared" si="7"/>
        <v/>
      </c>
    </row>
    <row r="190" spans="2:19" x14ac:dyDescent="0.25">
      <c r="B190" s="41"/>
      <c r="C190" s="305">
        <f t="shared" si="8"/>
        <v>177</v>
      </c>
      <c r="D190" s="41"/>
      <c r="E190" s="445"/>
      <c r="F190" s="446"/>
      <c r="G190" s="448"/>
      <c r="H190" s="450"/>
      <c r="I190" s="451"/>
      <c r="J190" s="148" t="str">
        <f t="shared" si="6"/>
        <v/>
      </c>
      <c r="K190" s="41"/>
      <c r="S190" s="2" t="str">
        <f t="shared" si="7"/>
        <v/>
      </c>
    </row>
    <row r="191" spans="2:19" x14ac:dyDescent="0.25">
      <c r="B191" s="41"/>
      <c r="C191" s="305">
        <f t="shared" si="8"/>
        <v>178</v>
      </c>
      <c r="D191" s="41"/>
      <c r="E191" s="445"/>
      <c r="F191" s="446"/>
      <c r="G191" s="448"/>
      <c r="H191" s="450"/>
      <c r="I191" s="451"/>
      <c r="J191" s="148" t="str">
        <f t="shared" si="6"/>
        <v/>
      </c>
      <c r="K191" s="41"/>
      <c r="S191" s="2" t="str">
        <f t="shared" si="7"/>
        <v/>
      </c>
    </row>
    <row r="192" spans="2:19" x14ac:dyDescent="0.25">
      <c r="B192" s="41"/>
      <c r="C192" s="305">
        <f t="shared" si="8"/>
        <v>179</v>
      </c>
      <c r="D192" s="41"/>
      <c r="E192" s="445"/>
      <c r="F192" s="446"/>
      <c r="G192" s="448"/>
      <c r="H192" s="450"/>
      <c r="I192" s="451"/>
      <c r="J192" s="148" t="str">
        <f t="shared" si="6"/>
        <v/>
      </c>
      <c r="K192" s="41"/>
      <c r="S192" s="2" t="str">
        <f t="shared" si="7"/>
        <v/>
      </c>
    </row>
    <row r="193" spans="2:19" x14ac:dyDescent="0.25">
      <c r="B193" s="41"/>
      <c r="C193" s="305">
        <f t="shared" si="8"/>
        <v>180</v>
      </c>
      <c r="D193" s="41"/>
      <c r="E193" s="445"/>
      <c r="F193" s="446"/>
      <c r="G193" s="448"/>
      <c r="H193" s="450"/>
      <c r="I193" s="451"/>
      <c r="J193" s="148" t="str">
        <f t="shared" si="6"/>
        <v/>
      </c>
      <c r="K193" s="41"/>
      <c r="S193" s="2" t="str">
        <f t="shared" si="7"/>
        <v/>
      </c>
    </row>
    <row r="194" spans="2:19" x14ac:dyDescent="0.25">
      <c r="B194" s="41"/>
      <c r="C194" s="305">
        <f t="shared" si="8"/>
        <v>181</v>
      </c>
      <c r="D194" s="41"/>
      <c r="E194" s="445"/>
      <c r="F194" s="446"/>
      <c r="G194" s="448"/>
      <c r="H194" s="450"/>
      <c r="I194" s="451"/>
      <c r="J194" s="148" t="str">
        <f t="shared" si="6"/>
        <v/>
      </c>
      <c r="K194" s="41"/>
      <c r="S194" s="2" t="str">
        <f t="shared" si="7"/>
        <v/>
      </c>
    </row>
    <row r="195" spans="2:19" x14ac:dyDescent="0.25">
      <c r="B195" s="41"/>
      <c r="C195" s="305">
        <f t="shared" si="8"/>
        <v>182</v>
      </c>
      <c r="D195" s="41"/>
      <c r="E195" s="445"/>
      <c r="F195" s="446"/>
      <c r="G195" s="448"/>
      <c r="H195" s="450"/>
      <c r="I195" s="451"/>
      <c r="J195" s="148" t="str">
        <f t="shared" si="6"/>
        <v/>
      </c>
      <c r="K195" s="41"/>
      <c r="S195" s="2" t="str">
        <f t="shared" si="7"/>
        <v/>
      </c>
    </row>
    <row r="196" spans="2:19" x14ac:dyDescent="0.25">
      <c r="B196" s="41"/>
      <c r="C196" s="305">
        <f t="shared" si="8"/>
        <v>183</v>
      </c>
      <c r="D196" s="41"/>
      <c r="E196" s="445"/>
      <c r="F196" s="446"/>
      <c r="G196" s="448"/>
      <c r="H196" s="450"/>
      <c r="I196" s="451"/>
      <c r="J196" s="148" t="str">
        <f t="shared" si="6"/>
        <v/>
      </c>
      <c r="K196" s="41"/>
      <c r="S196" s="2" t="str">
        <f t="shared" si="7"/>
        <v/>
      </c>
    </row>
    <row r="197" spans="2:19" x14ac:dyDescent="0.25">
      <c r="B197" s="41"/>
      <c r="C197" s="305">
        <f t="shared" si="8"/>
        <v>184</v>
      </c>
      <c r="D197" s="41"/>
      <c r="E197" s="445"/>
      <c r="F197" s="446"/>
      <c r="G197" s="448"/>
      <c r="H197" s="450"/>
      <c r="I197" s="451"/>
      <c r="J197" s="148" t="str">
        <f t="shared" si="6"/>
        <v/>
      </c>
      <c r="K197" s="41"/>
      <c r="S197" s="2" t="str">
        <f t="shared" si="7"/>
        <v/>
      </c>
    </row>
    <row r="198" spans="2:19" x14ac:dyDescent="0.25">
      <c r="B198" s="41"/>
      <c r="C198" s="305">
        <f t="shared" si="8"/>
        <v>185</v>
      </c>
      <c r="D198" s="41"/>
      <c r="E198" s="445"/>
      <c r="F198" s="446"/>
      <c r="G198" s="448"/>
      <c r="H198" s="450"/>
      <c r="I198" s="451"/>
      <c r="J198" s="148" t="str">
        <f t="shared" si="6"/>
        <v/>
      </c>
      <c r="K198" s="41"/>
      <c r="S198" s="2" t="str">
        <f t="shared" si="7"/>
        <v/>
      </c>
    </row>
    <row r="199" spans="2:19" x14ac:dyDescent="0.25">
      <c r="B199" s="41"/>
      <c r="C199" s="305">
        <f t="shared" si="8"/>
        <v>186</v>
      </c>
      <c r="D199" s="41"/>
      <c r="E199" s="445"/>
      <c r="F199" s="446"/>
      <c r="G199" s="448"/>
      <c r="H199" s="450"/>
      <c r="I199" s="451"/>
      <c r="J199" s="148" t="str">
        <f t="shared" si="6"/>
        <v/>
      </c>
      <c r="K199" s="41"/>
      <c r="S199" s="2" t="str">
        <f t="shared" si="7"/>
        <v/>
      </c>
    </row>
    <row r="200" spans="2:19" x14ac:dyDescent="0.25">
      <c r="B200" s="41"/>
      <c r="C200" s="305">
        <f t="shared" si="8"/>
        <v>187</v>
      </c>
      <c r="D200" s="41"/>
      <c r="E200" s="445"/>
      <c r="F200" s="446"/>
      <c r="G200" s="448"/>
      <c r="H200" s="450"/>
      <c r="I200" s="451"/>
      <c r="J200" s="148" t="str">
        <f t="shared" si="6"/>
        <v/>
      </c>
      <c r="K200" s="41"/>
      <c r="S200" s="2" t="str">
        <f t="shared" si="7"/>
        <v/>
      </c>
    </row>
    <row r="201" spans="2:19" x14ac:dyDescent="0.25">
      <c r="B201" s="41"/>
      <c r="C201" s="305">
        <f t="shared" si="8"/>
        <v>188</v>
      </c>
      <c r="D201" s="41"/>
      <c r="E201" s="445"/>
      <c r="F201" s="446"/>
      <c r="G201" s="448"/>
      <c r="H201" s="450"/>
      <c r="I201" s="451"/>
      <c r="J201" s="148" t="str">
        <f t="shared" si="6"/>
        <v/>
      </c>
      <c r="K201" s="41"/>
      <c r="S201" s="2" t="str">
        <f t="shared" si="7"/>
        <v/>
      </c>
    </row>
    <row r="202" spans="2:19" x14ac:dyDescent="0.25">
      <c r="B202" s="41"/>
      <c r="C202" s="305">
        <f t="shared" si="8"/>
        <v>189</v>
      </c>
      <c r="D202" s="41"/>
      <c r="E202" s="445"/>
      <c r="F202" s="446"/>
      <c r="G202" s="448"/>
      <c r="H202" s="450"/>
      <c r="I202" s="451"/>
      <c r="J202" s="148" t="str">
        <f t="shared" si="6"/>
        <v/>
      </c>
      <c r="K202" s="41"/>
      <c r="S202" s="2" t="str">
        <f t="shared" si="7"/>
        <v/>
      </c>
    </row>
    <row r="203" spans="2:19" x14ac:dyDescent="0.25">
      <c r="B203" s="41"/>
      <c r="C203" s="305">
        <f t="shared" si="8"/>
        <v>190</v>
      </c>
      <c r="D203" s="41"/>
      <c r="E203" s="445"/>
      <c r="F203" s="446"/>
      <c r="G203" s="448"/>
      <c r="H203" s="450"/>
      <c r="I203" s="451"/>
      <c r="J203" s="148" t="str">
        <f t="shared" si="6"/>
        <v/>
      </c>
      <c r="K203" s="41"/>
      <c r="S203" s="2" t="str">
        <f t="shared" si="7"/>
        <v/>
      </c>
    </row>
    <row r="204" spans="2:19" x14ac:dyDescent="0.25">
      <c r="B204" s="41"/>
      <c r="C204" s="305">
        <f t="shared" si="8"/>
        <v>191</v>
      </c>
      <c r="D204" s="41"/>
      <c r="E204" s="445"/>
      <c r="F204" s="446"/>
      <c r="G204" s="448"/>
      <c r="H204" s="450"/>
      <c r="I204" s="451"/>
      <c r="J204" s="148" t="str">
        <f t="shared" si="6"/>
        <v/>
      </c>
      <c r="K204" s="41"/>
      <c r="S204" s="2" t="str">
        <f t="shared" si="7"/>
        <v/>
      </c>
    </row>
    <row r="205" spans="2:19" x14ac:dyDescent="0.25">
      <c r="B205" s="41"/>
      <c r="C205" s="305">
        <f t="shared" si="8"/>
        <v>192</v>
      </c>
      <c r="D205" s="41"/>
      <c r="E205" s="445"/>
      <c r="F205" s="446"/>
      <c r="G205" s="448"/>
      <c r="H205" s="450"/>
      <c r="I205" s="451"/>
      <c r="J205" s="148" t="str">
        <f t="shared" si="6"/>
        <v/>
      </c>
      <c r="K205" s="41"/>
      <c r="S205" s="2" t="str">
        <f t="shared" si="7"/>
        <v/>
      </c>
    </row>
    <row r="206" spans="2:19" x14ac:dyDescent="0.25">
      <c r="B206" s="41"/>
      <c r="C206" s="305">
        <f t="shared" si="8"/>
        <v>193</v>
      </c>
      <c r="D206" s="41"/>
      <c r="E206" s="445"/>
      <c r="F206" s="446"/>
      <c r="G206" s="448"/>
      <c r="H206" s="450"/>
      <c r="I206" s="451"/>
      <c r="J206" s="148" t="str">
        <f t="shared" ref="J206:J269" si="9">IF(ISBLANK(E206),"",IF(S206&lt;&gt;"",S206,IF(ISERROR(INT(LEFT(E206,3))),"Repair Parts",IF(OR(INT(LEFT(E206,3))=155,INT(LEFT(E206,3))&gt;159),"Repair Parts",IF(INT(LEFT(E206,3))=150,"Tires","UNKNOWN")))))</f>
        <v/>
      </c>
      <c r="K206" s="41"/>
      <c r="S206" s="2" t="str">
        <f t="shared" ref="S206:S269" si="10">IF(ISERROR(INT(LEFT(E206,3))),"",IF(INT(LEFT(E206,3))=159,IF(AND(INT(LEFT(E206,3))=159,INT(E206)&lt;&gt;159000098,INT(E206)&lt;&gt;159000099,OR(AND(INT(E206)&gt;=159000000,INT(E206)&lt;=159000051),INT(E206)&gt;159000062)),"Oil",IF(INT(E206)=159000054,"Diesel",IF(INT(E206)=159000055,"Gasoline",IF(INT(LEFT(E206,3))=159,"Other Fuels / DEF")))),""))</f>
        <v/>
      </c>
    </row>
    <row r="207" spans="2:19" x14ac:dyDescent="0.25">
      <c r="B207" s="41"/>
      <c r="C207" s="305">
        <f t="shared" ref="C207:C270" si="11">ROW()-13</f>
        <v>194</v>
      </c>
      <c r="D207" s="41"/>
      <c r="E207" s="445"/>
      <c r="F207" s="446"/>
      <c r="G207" s="448"/>
      <c r="H207" s="450"/>
      <c r="I207" s="451"/>
      <c r="J207" s="148" t="str">
        <f t="shared" si="9"/>
        <v/>
      </c>
      <c r="K207" s="41"/>
      <c r="S207" s="2" t="str">
        <f t="shared" si="10"/>
        <v/>
      </c>
    </row>
    <row r="208" spans="2:19" x14ac:dyDescent="0.25">
      <c r="B208" s="41"/>
      <c r="C208" s="305">
        <f t="shared" si="11"/>
        <v>195</v>
      </c>
      <c r="D208" s="41"/>
      <c r="E208" s="445"/>
      <c r="F208" s="446"/>
      <c r="G208" s="448"/>
      <c r="H208" s="450"/>
      <c r="I208" s="451"/>
      <c r="J208" s="148" t="str">
        <f t="shared" si="9"/>
        <v/>
      </c>
      <c r="K208" s="41"/>
      <c r="S208" s="2" t="str">
        <f t="shared" si="10"/>
        <v/>
      </c>
    </row>
    <row r="209" spans="2:19" x14ac:dyDescent="0.25">
      <c r="B209" s="41"/>
      <c r="C209" s="305">
        <f t="shared" si="11"/>
        <v>196</v>
      </c>
      <c r="D209" s="41"/>
      <c r="E209" s="445"/>
      <c r="F209" s="446"/>
      <c r="G209" s="448"/>
      <c r="H209" s="450"/>
      <c r="I209" s="451"/>
      <c r="J209" s="148" t="str">
        <f t="shared" si="9"/>
        <v/>
      </c>
      <c r="K209" s="41"/>
      <c r="S209" s="2" t="str">
        <f t="shared" si="10"/>
        <v/>
      </c>
    </row>
    <row r="210" spans="2:19" x14ac:dyDescent="0.25">
      <c r="B210" s="41"/>
      <c r="C210" s="305">
        <f t="shared" si="11"/>
        <v>197</v>
      </c>
      <c r="D210" s="41"/>
      <c r="E210" s="445"/>
      <c r="F210" s="446"/>
      <c r="G210" s="448"/>
      <c r="H210" s="450"/>
      <c r="I210" s="451"/>
      <c r="J210" s="148" t="str">
        <f t="shared" si="9"/>
        <v/>
      </c>
      <c r="K210" s="41"/>
      <c r="S210" s="2" t="str">
        <f t="shared" si="10"/>
        <v/>
      </c>
    </row>
    <row r="211" spans="2:19" x14ac:dyDescent="0.25">
      <c r="B211" s="41"/>
      <c r="C211" s="305">
        <f t="shared" si="11"/>
        <v>198</v>
      </c>
      <c r="D211" s="41"/>
      <c r="E211" s="445"/>
      <c r="F211" s="446"/>
      <c r="G211" s="448"/>
      <c r="H211" s="450"/>
      <c r="I211" s="451"/>
      <c r="J211" s="148" t="str">
        <f t="shared" si="9"/>
        <v/>
      </c>
      <c r="K211" s="41"/>
      <c r="S211" s="2" t="str">
        <f t="shared" si="10"/>
        <v/>
      </c>
    </row>
    <row r="212" spans="2:19" x14ac:dyDescent="0.25">
      <c r="B212" s="41"/>
      <c r="C212" s="305">
        <f t="shared" si="11"/>
        <v>199</v>
      </c>
      <c r="D212" s="41"/>
      <c r="E212" s="445"/>
      <c r="F212" s="446"/>
      <c r="G212" s="448"/>
      <c r="H212" s="450"/>
      <c r="I212" s="451"/>
      <c r="J212" s="148" t="str">
        <f t="shared" si="9"/>
        <v/>
      </c>
      <c r="K212" s="41"/>
      <c r="S212" s="2" t="str">
        <f t="shared" si="10"/>
        <v/>
      </c>
    </row>
    <row r="213" spans="2:19" x14ac:dyDescent="0.25">
      <c r="B213" s="41"/>
      <c r="C213" s="305">
        <f t="shared" si="11"/>
        <v>200</v>
      </c>
      <c r="D213" s="41"/>
      <c r="E213" s="445"/>
      <c r="F213" s="446"/>
      <c r="G213" s="448"/>
      <c r="H213" s="450"/>
      <c r="I213" s="451"/>
      <c r="J213" s="148" t="str">
        <f t="shared" si="9"/>
        <v/>
      </c>
      <c r="K213" s="41"/>
      <c r="S213" s="2" t="str">
        <f t="shared" si="10"/>
        <v/>
      </c>
    </row>
    <row r="214" spans="2:19" x14ac:dyDescent="0.25">
      <c r="B214" s="41"/>
      <c r="C214" s="305">
        <f t="shared" si="11"/>
        <v>201</v>
      </c>
      <c r="D214" s="41"/>
      <c r="E214" s="445"/>
      <c r="F214" s="446"/>
      <c r="G214" s="448"/>
      <c r="H214" s="450"/>
      <c r="I214" s="451"/>
      <c r="J214" s="148" t="str">
        <f t="shared" si="9"/>
        <v/>
      </c>
      <c r="K214" s="41"/>
      <c r="S214" s="2" t="str">
        <f t="shared" si="10"/>
        <v/>
      </c>
    </row>
    <row r="215" spans="2:19" x14ac:dyDescent="0.25">
      <c r="B215" s="41"/>
      <c r="C215" s="305">
        <f t="shared" si="11"/>
        <v>202</v>
      </c>
      <c r="D215" s="41"/>
      <c r="E215" s="445"/>
      <c r="F215" s="446"/>
      <c r="G215" s="448"/>
      <c r="H215" s="450"/>
      <c r="I215" s="451"/>
      <c r="J215" s="148" t="str">
        <f t="shared" si="9"/>
        <v/>
      </c>
      <c r="K215" s="41"/>
      <c r="S215" s="2" t="str">
        <f t="shared" si="10"/>
        <v/>
      </c>
    </row>
    <row r="216" spans="2:19" x14ac:dyDescent="0.25">
      <c r="B216" s="41"/>
      <c r="C216" s="305">
        <f t="shared" si="11"/>
        <v>203</v>
      </c>
      <c r="D216" s="41"/>
      <c r="E216" s="445"/>
      <c r="F216" s="446"/>
      <c r="G216" s="448"/>
      <c r="H216" s="450"/>
      <c r="I216" s="451"/>
      <c r="J216" s="148" t="str">
        <f t="shared" si="9"/>
        <v/>
      </c>
      <c r="K216" s="41"/>
      <c r="S216" s="2" t="str">
        <f t="shared" si="10"/>
        <v/>
      </c>
    </row>
    <row r="217" spans="2:19" x14ac:dyDescent="0.25">
      <c r="B217" s="41"/>
      <c r="C217" s="305">
        <f t="shared" si="11"/>
        <v>204</v>
      </c>
      <c r="D217" s="41"/>
      <c r="E217" s="445"/>
      <c r="F217" s="446"/>
      <c r="G217" s="448"/>
      <c r="H217" s="450"/>
      <c r="I217" s="451"/>
      <c r="J217" s="148" t="str">
        <f t="shared" si="9"/>
        <v/>
      </c>
      <c r="K217" s="41"/>
      <c r="S217" s="2" t="str">
        <f t="shared" si="10"/>
        <v/>
      </c>
    </row>
    <row r="218" spans="2:19" x14ac:dyDescent="0.25">
      <c r="B218" s="41"/>
      <c r="C218" s="305">
        <f t="shared" si="11"/>
        <v>205</v>
      </c>
      <c r="D218" s="41"/>
      <c r="E218" s="445"/>
      <c r="F218" s="446"/>
      <c r="G218" s="448"/>
      <c r="H218" s="450"/>
      <c r="I218" s="451"/>
      <c r="J218" s="148" t="str">
        <f t="shared" si="9"/>
        <v/>
      </c>
      <c r="K218" s="41"/>
      <c r="S218" s="2" t="str">
        <f t="shared" si="10"/>
        <v/>
      </c>
    </row>
    <row r="219" spans="2:19" x14ac:dyDescent="0.25">
      <c r="B219" s="41"/>
      <c r="C219" s="305">
        <f t="shared" si="11"/>
        <v>206</v>
      </c>
      <c r="D219" s="41"/>
      <c r="E219" s="445"/>
      <c r="F219" s="446"/>
      <c r="G219" s="448"/>
      <c r="H219" s="450"/>
      <c r="I219" s="451"/>
      <c r="J219" s="148" t="str">
        <f t="shared" si="9"/>
        <v/>
      </c>
      <c r="K219" s="41"/>
      <c r="S219" s="2" t="str">
        <f t="shared" si="10"/>
        <v/>
      </c>
    </row>
    <row r="220" spans="2:19" x14ac:dyDescent="0.25">
      <c r="B220" s="41"/>
      <c r="C220" s="305">
        <f t="shared" si="11"/>
        <v>207</v>
      </c>
      <c r="D220" s="41"/>
      <c r="E220" s="445"/>
      <c r="F220" s="446"/>
      <c r="G220" s="448"/>
      <c r="H220" s="450"/>
      <c r="I220" s="451"/>
      <c r="J220" s="148" t="str">
        <f t="shared" si="9"/>
        <v/>
      </c>
      <c r="K220" s="41"/>
      <c r="S220" s="2" t="str">
        <f t="shared" si="10"/>
        <v/>
      </c>
    </row>
    <row r="221" spans="2:19" x14ac:dyDescent="0.25">
      <c r="B221" s="41"/>
      <c r="C221" s="305">
        <f t="shared" si="11"/>
        <v>208</v>
      </c>
      <c r="D221" s="41"/>
      <c r="E221" s="445"/>
      <c r="F221" s="446"/>
      <c r="G221" s="448"/>
      <c r="H221" s="450"/>
      <c r="I221" s="451"/>
      <c r="J221" s="148" t="str">
        <f t="shared" si="9"/>
        <v/>
      </c>
      <c r="K221" s="41"/>
      <c r="S221" s="2" t="str">
        <f t="shared" si="10"/>
        <v/>
      </c>
    </row>
    <row r="222" spans="2:19" x14ac:dyDescent="0.25">
      <c r="B222" s="41"/>
      <c r="C222" s="305">
        <f t="shared" si="11"/>
        <v>209</v>
      </c>
      <c r="D222" s="41"/>
      <c r="E222" s="445"/>
      <c r="F222" s="446"/>
      <c r="G222" s="448"/>
      <c r="H222" s="450"/>
      <c r="I222" s="451"/>
      <c r="J222" s="148" t="str">
        <f t="shared" si="9"/>
        <v/>
      </c>
      <c r="K222" s="41"/>
      <c r="S222" s="2" t="str">
        <f t="shared" si="10"/>
        <v/>
      </c>
    </row>
    <row r="223" spans="2:19" x14ac:dyDescent="0.25">
      <c r="B223" s="41"/>
      <c r="C223" s="305">
        <f t="shared" si="11"/>
        <v>210</v>
      </c>
      <c r="D223" s="41"/>
      <c r="E223" s="445"/>
      <c r="F223" s="446"/>
      <c r="G223" s="448"/>
      <c r="H223" s="450"/>
      <c r="I223" s="451"/>
      <c r="J223" s="148" t="str">
        <f t="shared" si="9"/>
        <v/>
      </c>
      <c r="K223" s="41"/>
      <c r="S223" s="2" t="str">
        <f t="shared" si="10"/>
        <v/>
      </c>
    </row>
    <row r="224" spans="2:19" x14ac:dyDescent="0.25">
      <c r="B224" s="41"/>
      <c r="C224" s="305">
        <f t="shared" si="11"/>
        <v>211</v>
      </c>
      <c r="D224" s="41"/>
      <c r="E224" s="445"/>
      <c r="F224" s="446"/>
      <c r="G224" s="448"/>
      <c r="H224" s="450"/>
      <c r="I224" s="451"/>
      <c r="J224" s="148" t="str">
        <f t="shared" si="9"/>
        <v/>
      </c>
      <c r="K224" s="41"/>
      <c r="S224" s="2" t="str">
        <f t="shared" si="10"/>
        <v/>
      </c>
    </row>
    <row r="225" spans="2:19" x14ac:dyDescent="0.25">
      <c r="B225" s="41"/>
      <c r="C225" s="305">
        <f t="shared" si="11"/>
        <v>212</v>
      </c>
      <c r="D225" s="41"/>
      <c r="E225" s="445"/>
      <c r="F225" s="446"/>
      <c r="G225" s="448"/>
      <c r="H225" s="450"/>
      <c r="I225" s="451"/>
      <c r="J225" s="148" t="str">
        <f t="shared" si="9"/>
        <v/>
      </c>
      <c r="K225" s="41"/>
      <c r="S225" s="2" t="str">
        <f t="shared" si="10"/>
        <v/>
      </c>
    </row>
    <row r="226" spans="2:19" x14ac:dyDescent="0.25">
      <c r="B226" s="41"/>
      <c r="C226" s="305">
        <f t="shared" si="11"/>
        <v>213</v>
      </c>
      <c r="D226" s="41"/>
      <c r="E226" s="445"/>
      <c r="F226" s="446"/>
      <c r="G226" s="448"/>
      <c r="H226" s="450"/>
      <c r="I226" s="451"/>
      <c r="J226" s="148" t="str">
        <f t="shared" si="9"/>
        <v/>
      </c>
      <c r="K226" s="41"/>
      <c r="S226" s="2" t="str">
        <f t="shared" si="10"/>
        <v/>
      </c>
    </row>
    <row r="227" spans="2:19" x14ac:dyDescent="0.25">
      <c r="B227" s="41"/>
      <c r="C227" s="305">
        <f t="shared" si="11"/>
        <v>214</v>
      </c>
      <c r="D227" s="41"/>
      <c r="E227" s="445"/>
      <c r="F227" s="446"/>
      <c r="G227" s="448"/>
      <c r="H227" s="450"/>
      <c r="I227" s="451"/>
      <c r="J227" s="148" t="str">
        <f t="shared" si="9"/>
        <v/>
      </c>
      <c r="K227" s="41"/>
      <c r="S227" s="2" t="str">
        <f t="shared" si="10"/>
        <v/>
      </c>
    </row>
    <row r="228" spans="2:19" x14ac:dyDescent="0.25">
      <c r="B228" s="41"/>
      <c r="C228" s="305">
        <f t="shared" si="11"/>
        <v>215</v>
      </c>
      <c r="D228" s="41"/>
      <c r="E228" s="445"/>
      <c r="F228" s="446"/>
      <c r="G228" s="448"/>
      <c r="H228" s="450"/>
      <c r="I228" s="451"/>
      <c r="J228" s="148" t="str">
        <f t="shared" si="9"/>
        <v/>
      </c>
      <c r="K228" s="41"/>
      <c r="S228" s="2" t="str">
        <f t="shared" si="10"/>
        <v/>
      </c>
    </row>
    <row r="229" spans="2:19" x14ac:dyDescent="0.25">
      <c r="B229" s="41"/>
      <c r="C229" s="305">
        <f t="shared" si="11"/>
        <v>216</v>
      </c>
      <c r="D229" s="41"/>
      <c r="E229" s="445"/>
      <c r="F229" s="446"/>
      <c r="G229" s="448"/>
      <c r="H229" s="450"/>
      <c r="I229" s="451"/>
      <c r="J229" s="148" t="str">
        <f t="shared" si="9"/>
        <v/>
      </c>
      <c r="K229" s="41"/>
      <c r="S229" s="2" t="str">
        <f t="shared" si="10"/>
        <v/>
      </c>
    </row>
    <row r="230" spans="2:19" x14ac:dyDescent="0.25">
      <c r="B230" s="41"/>
      <c r="C230" s="305">
        <f t="shared" si="11"/>
        <v>217</v>
      </c>
      <c r="D230" s="41"/>
      <c r="E230" s="445"/>
      <c r="F230" s="446"/>
      <c r="G230" s="448"/>
      <c r="H230" s="450"/>
      <c r="I230" s="451"/>
      <c r="J230" s="148" t="str">
        <f t="shared" si="9"/>
        <v/>
      </c>
      <c r="K230" s="41"/>
      <c r="S230" s="2" t="str">
        <f t="shared" si="10"/>
        <v/>
      </c>
    </row>
    <row r="231" spans="2:19" x14ac:dyDescent="0.25">
      <c r="B231" s="41"/>
      <c r="C231" s="305">
        <f t="shared" si="11"/>
        <v>218</v>
      </c>
      <c r="D231" s="41"/>
      <c r="E231" s="445"/>
      <c r="F231" s="446"/>
      <c r="G231" s="448"/>
      <c r="H231" s="450"/>
      <c r="I231" s="451"/>
      <c r="J231" s="148" t="str">
        <f t="shared" si="9"/>
        <v/>
      </c>
      <c r="K231" s="41"/>
      <c r="S231" s="2" t="str">
        <f t="shared" si="10"/>
        <v/>
      </c>
    </row>
    <row r="232" spans="2:19" x14ac:dyDescent="0.25">
      <c r="B232" s="41"/>
      <c r="C232" s="305">
        <f t="shared" si="11"/>
        <v>219</v>
      </c>
      <c r="D232" s="41"/>
      <c r="E232" s="445"/>
      <c r="F232" s="446"/>
      <c r="G232" s="448"/>
      <c r="H232" s="450"/>
      <c r="I232" s="451"/>
      <c r="J232" s="148" t="str">
        <f t="shared" si="9"/>
        <v/>
      </c>
      <c r="K232" s="41"/>
      <c r="S232" s="2" t="str">
        <f t="shared" si="10"/>
        <v/>
      </c>
    </row>
    <row r="233" spans="2:19" x14ac:dyDescent="0.25">
      <c r="B233" s="41"/>
      <c r="C233" s="305">
        <f t="shared" si="11"/>
        <v>220</v>
      </c>
      <c r="D233" s="41"/>
      <c r="E233" s="445"/>
      <c r="F233" s="446"/>
      <c r="G233" s="448"/>
      <c r="H233" s="450"/>
      <c r="I233" s="451"/>
      <c r="J233" s="148" t="str">
        <f t="shared" si="9"/>
        <v/>
      </c>
      <c r="K233" s="41"/>
      <c r="S233" s="2" t="str">
        <f t="shared" si="10"/>
        <v/>
      </c>
    </row>
    <row r="234" spans="2:19" x14ac:dyDescent="0.25">
      <c r="B234" s="41"/>
      <c r="C234" s="305">
        <f t="shared" si="11"/>
        <v>221</v>
      </c>
      <c r="D234" s="41"/>
      <c r="E234" s="445"/>
      <c r="F234" s="446"/>
      <c r="G234" s="448"/>
      <c r="H234" s="450"/>
      <c r="I234" s="451"/>
      <c r="J234" s="148" t="str">
        <f t="shared" si="9"/>
        <v/>
      </c>
      <c r="K234" s="41"/>
      <c r="S234" s="2" t="str">
        <f t="shared" si="10"/>
        <v/>
      </c>
    </row>
    <row r="235" spans="2:19" x14ac:dyDescent="0.25">
      <c r="B235" s="41"/>
      <c r="C235" s="305">
        <f t="shared" si="11"/>
        <v>222</v>
      </c>
      <c r="D235" s="41"/>
      <c r="E235" s="445"/>
      <c r="F235" s="446"/>
      <c r="G235" s="448"/>
      <c r="H235" s="450"/>
      <c r="I235" s="451"/>
      <c r="J235" s="148" t="str">
        <f t="shared" si="9"/>
        <v/>
      </c>
      <c r="K235" s="41"/>
      <c r="S235" s="2" t="str">
        <f t="shared" si="10"/>
        <v/>
      </c>
    </row>
    <row r="236" spans="2:19" x14ac:dyDescent="0.25">
      <c r="B236" s="41"/>
      <c r="C236" s="305">
        <f t="shared" si="11"/>
        <v>223</v>
      </c>
      <c r="D236" s="41"/>
      <c r="E236" s="445"/>
      <c r="F236" s="446"/>
      <c r="G236" s="448"/>
      <c r="H236" s="450"/>
      <c r="I236" s="451"/>
      <c r="J236" s="148" t="str">
        <f t="shared" si="9"/>
        <v/>
      </c>
      <c r="K236" s="41"/>
      <c r="S236" s="2" t="str">
        <f t="shared" si="10"/>
        <v/>
      </c>
    </row>
    <row r="237" spans="2:19" x14ac:dyDescent="0.25">
      <c r="B237" s="41"/>
      <c r="C237" s="305">
        <f t="shared" si="11"/>
        <v>224</v>
      </c>
      <c r="D237" s="41"/>
      <c r="E237" s="445"/>
      <c r="F237" s="446"/>
      <c r="G237" s="448"/>
      <c r="H237" s="450"/>
      <c r="I237" s="451"/>
      <c r="J237" s="148" t="str">
        <f t="shared" si="9"/>
        <v/>
      </c>
      <c r="K237" s="41"/>
      <c r="S237" s="2" t="str">
        <f t="shared" si="10"/>
        <v/>
      </c>
    </row>
    <row r="238" spans="2:19" x14ac:dyDescent="0.25">
      <c r="B238" s="41"/>
      <c r="C238" s="305">
        <f t="shared" si="11"/>
        <v>225</v>
      </c>
      <c r="D238" s="41"/>
      <c r="E238" s="445"/>
      <c r="F238" s="446"/>
      <c r="G238" s="448"/>
      <c r="H238" s="450"/>
      <c r="I238" s="451"/>
      <c r="J238" s="148" t="str">
        <f t="shared" si="9"/>
        <v/>
      </c>
      <c r="K238" s="41"/>
      <c r="S238" s="2" t="str">
        <f t="shared" si="10"/>
        <v/>
      </c>
    </row>
    <row r="239" spans="2:19" x14ac:dyDescent="0.25">
      <c r="B239" s="41"/>
      <c r="C239" s="305">
        <f t="shared" si="11"/>
        <v>226</v>
      </c>
      <c r="D239" s="41"/>
      <c r="E239" s="445"/>
      <c r="F239" s="446"/>
      <c r="G239" s="448"/>
      <c r="H239" s="450"/>
      <c r="I239" s="451"/>
      <c r="J239" s="148" t="str">
        <f t="shared" si="9"/>
        <v/>
      </c>
      <c r="K239" s="41"/>
      <c r="S239" s="2" t="str">
        <f t="shared" si="10"/>
        <v/>
      </c>
    </row>
    <row r="240" spans="2:19" x14ac:dyDescent="0.25">
      <c r="B240" s="41"/>
      <c r="C240" s="305">
        <f t="shared" si="11"/>
        <v>227</v>
      </c>
      <c r="D240" s="41"/>
      <c r="E240" s="445"/>
      <c r="F240" s="446"/>
      <c r="G240" s="448"/>
      <c r="H240" s="450"/>
      <c r="I240" s="451"/>
      <c r="J240" s="148" t="str">
        <f t="shared" si="9"/>
        <v/>
      </c>
      <c r="K240" s="41"/>
      <c r="S240" s="2" t="str">
        <f t="shared" si="10"/>
        <v/>
      </c>
    </row>
    <row r="241" spans="2:19" x14ac:dyDescent="0.25">
      <c r="B241" s="41"/>
      <c r="C241" s="305">
        <f t="shared" si="11"/>
        <v>228</v>
      </c>
      <c r="D241" s="41"/>
      <c r="E241" s="445"/>
      <c r="F241" s="446"/>
      <c r="G241" s="448"/>
      <c r="H241" s="450"/>
      <c r="I241" s="451"/>
      <c r="J241" s="148" t="str">
        <f t="shared" si="9"/>
        <v/>
      </c>
      <c r="K241" s="41"/>
      <c r="S241" s="2" t="str">
        <f t="shared" si="10"/>
        <v/>
      </c>
    </row>
    <row r="242" spans="2:19" x14ac:dyDescent="0.25">
      <c r="B242" s="41"/>
      <c r="C242" s="305">
        <f t="shared" si="11"/>
        <v>229</v>
      </c>
      <c r="D242" s="41"/>
      <c r="E242" s="445"/>
      <c r="F242" s="446"/>
      <c r="G242" s="448"/>
      <c r="H242" s="450"/>
      <c r="I242" s="451"/>
      <c r="J242" s="148" t="str">
        <f t="shared" si="9"/>
        <v/>
      </c>
      <c r="K242" s="41"/>
      <c r="S242" s="2" t="str">
        <f t="shared" si="10"/>
        <v/>
      </c>
    </row>
    <row r="243" spans="2:19" x14ac:dyDescent="0.25">
      <c r="B243" s="41"/>
      <c r="C243" s="305">
        <f t="shared" si="11"/>
        <v>230</v>
      </c>
      <c r="D243" s="41"/>
      <c r="E243" s="445"/>
      <c r="F243" s="446"/>
      <c r="G243" s="448"/>
      <c r="H243" s="450"/>
      <c r="I243" s="451"/>
      <c r="J243" s="148" t="str">
        <f t="shared" si="9"/>
        <v/>
      </c>
      <c r="K243" s="41"/>
      <c r="S243" s="2" t="str">
        <f t="shared" si="10"/>
        <v/>
      </c>
    </row>
    <row r="244" spans="2:19" x14ac:dyDescent="0.25">
      <c r="B244" s="41"/>
      <c r="C244" s="305">
        <f t="shared" si="11"/>
        <v>231</v>
      </c>
      <c r="D244" s="41"/>
      <c r="E244" s="445"/>
      <c r="F244" s="446"/>
      <c r="G244" s="448"/>
      <c r="H244" s="450"/>
      <c r="I244" s="451"/>
      <c r="J244" s="148" t="str">
        <f t="shared" si="9"/>
        <v/>
      </c>
      <c r="K244" s="41"/>
      <c r="S244" s="2" t="str">
        <f t="shared" si="10"/>
        <v/>
      </c>
    </row>
    <row r="245" spans="2:19" x14ac:dyDescent="0.25">
      <c r="B245" s="41"/>
      <c r="C245" s="305">
        <f t="shared" si="11"/>
        <v>232</v>
      </c>
      <c r="D245" s="41"/>
      <c r="E245" s="445"/>
      <c r="F245" s="446"/>
      <c r="G245" s="448"/>
      <c r="H245" s="450"/>
      <c r="I245" s="451"/>
      <c r="J245" s="148" t="str">
        <f t="shared" si="9"/>
        <v/>
      </c>
      <c r="K245" s="41"/>
      <c r="S245" s="2" t="str">
        <f t="shared" si="10"/>
        <v/>
      </c>
    </row>
    <row r="246" spans="2:19" x14ac:dyDescent="0.25">
      <c r="B246" s="41"/>
      <c r="C246" s="305">
        <f t="shared" si="11"/>
        <v>233</v>
      </c>
      <c r="D246" s="41"/>
      <c r="E246" s="445"/>
      <c r="F246" s="446"/>
      <c r="G246" s="448"/>
      <c r="H246" s="450"/>
      <c r="I246" s="451"/>
      <c r="J246" s="148" t="str">
        <f t="shared" si="9"/>
        <v/>
      </c>
      <c r="K246" s="41"/>
      <c r="S246" s="2" t="str">
        <f t="shared" si="10"/>
        <v/>
      </c>
    </row>
    <row r="247" spans="2:19" x14ac:dyDescent="0.25">
      <c r="B247" s="41"/>
      <c r="C247" s="305">
        <f t="shared" si="11"/>
        <v>234</v>
      </c>
      <c r="D247" s="41"/>
      <c r="E247" s="445"/>
      <c r="F247" s="446"/>
      <c r="G247" s="448"/>
      <c r="H247" s="450"/>
      <c r="I247" s="451"/>
      <c r="J247" s="148" t="str">
        <f t="shared" si="9"/>
        <v/>
      </c>
      <c r="K247" s="41"/>
      <c r="S247" s="2" t="str">
        <f t="shared" si="10"/>
        <v/>
      </c>
    </row>
    <row r="248" spans="2:19" x14ac:dyDescent="0.25">
      <c r="B248" s="41"/>
      <c r="C248" s="305">
        <f t="shared" si="11"/>
        <v>235</v>
      </c>
      <c r="D248" s="41"/>
      <c r="E248" s="445"/>
      <c r="F248" s="446"/>
      <c r="G248" s="448"/>
      <c r="H248" s="450"/>
      <c r="I248" s="451"/>
      <c r="J248" s="148" t="str">
        <f t="shared" si="9"/>
        <v/>
      </c>
      <c r="K248" s="41"/>
      <c r="S248" s="2" t="str">
        <f t="shared" si="10"/>
        <v/>
      </c>
    </row>
    <row r="249" spans="2:19" x14ac:dyDescent="0.25">
      <c r="B249" s="41"/>
      <c r="C249" s="305">
        <f t="shared" si="11"/>
        <v>236</v>
      </c>
      <c r="D249" s="41"/>
      <c r="E249" s="445"/>
      <c r="F249" s="446"/>
      <c r="G249" s="448"/>
      <c r="H249" s="450"/>
      <c r="I249" s="451"/>
      <c r="J249" s="148" t="str">
        <f t="shared" si="9"/>
        <v/>
      </c>
      <c r="K249" s="41"/>
      <c r="S249" s="2" t="str">
        <f t="shared" si="10"/>
        <v/>
      </c>
    </row>
    <row r="250" spans="2:19" x14ac:dyDescent="0.25">
      <c r="B250" s="41"/>
      <c r="C250" s="305">
        <f t="shared" si="11"/>
        <v>237</v>
      </c>
      <c r="D250" s="41"/>
      <c r="E250" s="445"/>
      <c r="F250" s="446"/>
      <c r="G250" s="448"/>
      <c r="H250" s="450"/>
      <c r="I250" s="451"/>
      <c r="J250" s="148" t="str">
        <f t="shared" si="9"/>
        <v/>
      </c>
      <c r="K250" s="41"/>
      <c r="S250" s="2" t="str">
        <f t="shared" si="10"/>
        <v/>
      </c>
    </row>
    <row r="251" spans="2:19" x14ac:dyDescent="0.25">
      <c r="B251" s="41"/>
      <c r="C251" s="305">
        <f t="shared" si="11"/>
        <v>238</v>
      </c>
      <c r="D251" s="41"/>
      <c r="E251" s="445"/>
      <c r="F251" s="446"/>
      <c r="G251" s="448"/>
      <c r="H251" s="450"/>
      <c r="I251" s="451"/>
      <c r="J251" s="148" t="str">
        <f t="shared" si="9"/>
        <v/>
      </c>
      <c r="K251" s="41"/>
      <c r="S251" s="2" t="str">
        <f t="shared" si="10"/>
        <v/>
      </c>
    </row>
    <row r="252" spans="2:19" x14ac:dyDescent="0.25">
      <c r="B252" s="41"/>
      <c r="C252" s="305">
        <f t="shared" si="11"/>
        <v>239</v>
      </c>
      <c r="D252" s="41"/>
      <c r="E252" s="445"/>
      <c r="F252" s="446"/>
      <c r="G252" s="448"/>
      <c r="H252" s="450"/>
      <c r="I252" s="451"/>
      <c r="J252" s="148" t="str">
        <f t="shared" si="9"/>
        <v/>
      </c>
      <c r="K252" s="41"/>
      <c r="S252" s="2" t="str">
        <f t="shared" si="10"/>
        <v/>
      </c>
    </row>
    <row r="253" spans="2:19" x14ac:dyDescent="0.25">
      <c r="B253" s="41"/>
      <c r="C253" s="305">
        <f t="shared" si="11"/>
        <v>240</v>
      </c>
      <c r="D253" s="41"/>
      <c r="E253" s="445"/>
      <c r="F253" s="446"/>
      <c r="G253" s="448"/>
      <c r="H253" s="450"/>
      <c r="I253" s="451"/>
      <c r="J253" s="148" t="str">
        <f t="shared" si="9"/>
        <v/>
      </c>
      <c r="K253" s="41"/>
      <c r="S253" s="2" t="str">
        <f t="shared" si="10"/>
        <v/>
      </c>
    </row>
    <row r="254" spans="2:19" x14ac:dyDescent="0.25">
      <c r="B254" s="41"/>
      <c r="C254" s="305">
        <f t="shared" si="11"/>
        <v>241</v>
      </c>
      <c r="D254" s="41"/>
      <c r="E254" s="445"/>
      <c r="F254" s="446"/>
      <c r="G254" s="448"/>
      <c r="H254" s="450"/>
      <c r="I254" s="451"/>
      <c r="J254" s="148" t="str">
        <f t="shared" si="9"/>
        <v/>
      </c>
      <c r="K254" s="41"/>
      <c r="S254" s="2" t="str">
        <f t="shared" si="10"/>
        <v/>
      </c>
    </row>
    <row r="255" spans="2:19" x14ac:dyDescent="0.25">
      <c r="B255" s="41"/>
      <c r="C255" s="305">
        <f t="shared" si="11"/>
        <v>242</v>
      </c>
      <c r="D255" s="41"/>
      <c r="E255" s="445"/>
      <c r="F255" s="446"/>
      <c r="G255" s="448"/>
      <c r="H255" s="450"/>
      <c r="I255" s="451"/>
      <c r="J255" s="148" t="str">
        <f t="shared" si="9"/>
        <v/>
      </c>
      <c r="K255" s="41"/>
      <c r="S255" s="2" t="str">
        <f t="shared" si="10"/>
        <v/>
      </c>
    </row>
    <row r="256" spans="2:19" x14ac:dyDescent="0.25">
      <c r="B256" s="41"/>
      <c r="C256" s="305">
        <f t="shared" si="11"/>
        <v>243</v>
      </c>
      <c r="D256" s="41"/>
      <c r="E256" s="445"/>
      <c r="F256" s="446"/>
      <c r="G256" s="448"/>
      <c r="H256" s="450"/>
      <c r="I256" s="451"/>
      <c r="J256" s="148" t="str">
        <f t="shared" si="9"/>
        <v/>
      </c>
      <c r="K256" s="41"/>
      <c r="S256" s="2" t="str">
        <f t="shared" si="10"/>
        <v/>
      </c>
    </row>
    <row r="257" spans="2:19" x14ac:dyDescent="0.25">
      <c r="B257" s="41"/>
      <c r="C257" s="305">
        <f t="shared" si="11"/>
        <v>244</v>
      </c>
      <c r="D257" s="41"/>
      <c r="E257" s="445"/>
      <c r="F257" s="446"/>
      <c r="G257" s="448"/>
      <c r="H257" s="450"/>
      <c r="I257" s="451"/>
      <c r="J257" s="148" t="str">
        <f t="shared" si="9"/>
        <v/>
      </c>
      <c r="K257" s="41"/>
      <c r="S257" s="2" t="str">
        <f t="shared" si="10"/>
        <v/>
      </c>
    </row>
    <row r="258" spans="2:19" x14ac:dyDescent="0.25">
      <c r="B258" s="41"/>
      <c r="C258" s="305">
        <f t="shared" si="11"/>
        <v>245</v>
      </c>
      <c r="D258" s="41"/>
      <c r="E258" s="445"/>
      <c r="F258" s="446"/>
      <c r="G258" s="448"/>
      <c r="H258" s="450"/>
      <c r="I258" s="451"/>
      <c r="J258" s="148" t="str">
        <f t="shared" si="9"/>
        <v/>
      </c>
      <c r="K258" s="41"/>
      <c r="S258" s="2" t="str">
        <f t="shared" si="10"/>
        <v/>
      </c>
    </row>
    <row r="259" spans="2:19" x14ac:dyDescent="0.25">
      <c r="B259" s="41"/>
      <c r="C259" s="305">
        <f t="shared" si="11"/>
        <v>246</v>
      </c>
      <c r="D259" s="41"/>
      <c r="E259" s="445"/>
      <c r="F259" s="446"/>
      <c r="G259" s="448"/>
      <c r="H259" s="450"/>
      <c r="I259" s="451"/>
      <c r="J259" s="148" t="str">
        <f t="shared" si="9"/>
        <v/>
      </c>
      <c r="K259" s="41"/>
      <c r="S259" s="2" t="str">
        <f t="shared" si="10"/>
        <v/>
      </c>
    </row>
    <row r="260" spans="2:19" x14ac:dyDescent="0.25">
      <c r="B260" s="41"/>
      <c r="C260" s="305">
        <f t="shared" si="11"/>
        <v>247</v>
      </c>
      <c r="D260" s="41"/>
      <c r="E260" s="445"/>
      <c r="F260" s="446"/>
      <c r="G260" s="448"/>
      <c r="H260" s="450"/>
      <c r="I260" s="451"/>
      <c r="J260" s="148" t="str">
        <f t="shared" si="9"/>
        <v/>
      </c>
      <c r="K260" s="41"/>
      <c r="S260" s="2" t="str">
        <f t="shared" si="10"/>
        <v/>
      </c>
    </row>
    <row r="261" spans="2:19" x14ac:dyDescent="0.25">
      <c r="B261" s="41"/>
      <c r="C261" s="305">
        <f t="shared" si="11"/>
        <v>248</v>
      </c>
      <c r="D261" s="41"/>
      <c r="E261" s="445"/>
      <c r="F261" s="446"/>
      <c r="G261" s="448"/>
      <c r="H261" s="450"/>
      <c r="I261" s="451"/>
      <c r="J261" s="148" t="str">
        <f t="shared" si="9"/>
        <v/>
      </c>
      <c r="K261" s="41"/>
      <c r="S261" s="2" t="str">
        <f t="shared" si="10"/>
        <v/>
      </c>
    </row>
    <row r="262" spans="2:19" x14ac:dyDescent="0.25">
      <c r="B262" s="41"/>
      <c r="C262" s="305">
        <f t="shared" si="11"/>
        <v>249</v>
      </c>
      <c r="D262" s="41"/>
      <c r="E262" s="445"/>
      <c r="F262" s="446"/>
      <c r="G262" s="448"/>
      <c r="H262" s="450"/>
      <c r="I262" s="451"/>
      <c r="J262" s="148" t="str">
        <f t="shared" si="9"/>
        <v/>
      </c>
      <c r="K262" s="41"/>
      <c r="S262" s="2" t="str">
        <f t="shared" si="10"/>
        <v/>
      </c>
    </row>
    <row r="263" spans="2:19" x14ac:dyDescent="0.25">
      <c r="B263" s="41"/>
      <c r="C263" s="305">
        <f t="shared" si="11"/>
        <v>250</v>
      </c>
      <c r="D263" s="41"/>
      <c r="E263" s="445"/>
      <c r="F263" s="446"/>
      <c r="G263" s="448"/>
      <c r="H263" s="450"/>
      <c r="I263" s="451"/>
      <c r="J263" s="148" t="str">
        <f t="shared" si="9"/>
        <v/>
      </c>
      <c r="K263" s="41"/>
      <c r="S263" s="2" t="str">
        <f t="shared" si="10"/>
        <v/>
      </c>
    </row>
    <row r="264" spans="2:19" x14ac:dyDescent="0.25">
      <c r="B264" s="41"/>
      <c r="C264" s="305">
        <f t="shared" si="11"/>
        <v>251</v>
      </c>
      <c r="D264" s="41"/>
      <c r="E264" s="445"/>
      <c r="F264" s="446"/>
      <c r="G264" s="448"/>
      <c r="H264" s="450"/>
      <c r="I264" s="451"/>
      <c r="J264" s="148" t="str">
        <f t="shared" si="9"/>
        <v/>
      </c>
      <c r="K264" s="41"/>
      <c r="S264" s="2" t="str">
        <f t="shared" si="10"/>
        <v/>
      </c>
    </row>
    <row r="265" spans="2:19" x14ac:dyDescent="0.25">
      <c r="B265" s="41"/>
      <c r="C265" s="305">
        <f t="shared" si="11"/>
        <v>252</v>
      </c>
      <c r="D265" s="41"/>
      <c r="E265" s="445"/>
      <c r="F265" s="446"/>
      <c r="G265" s="448"/>
      <c r="H265" s="450"/>
      <c r="I265" s="451"/>
      <c r="J265" s="148" t="str">
        <f t="shared" si="9"/>
        <v/>
      </c>
      <c r="K265" s="41"/>
      <c r="S265" s="2" t="str">
        <f t="shared" si="10"/>
        <v/>
      </c>
    </row>
    <row r="266" spans="2:19" x14ac:dyDescent="0.25">
      <c r="B266" s="41"/>
      <c r="C266" s="305">
        <f t="shared" si="11"/>
        <v>253</v>
      </c>
      <c r="D266" s="41"/>
      <c r="E266" s="445"/>
      <c r="F266" s="446"/>
      <c r="G266" s="448"/>
      <c r="H266" s="450"/>
      <c r="I266" s="451"/>
      <c r="J266" s="148" t="str">
        <f t="shared" si="9"/>
        <v/>
      </c>
      <c r="K266" s="41"/>
      <c r="S266" s="2" t="str">
        <f t="shared" si="10"/>
        <v/>
      </c>
    </row>
    <row r="267" spans="2:19" x14ac:dyDescent="0.25">
      <c r="B267" s="41"/>
      <c r="C267" s="305">
        <f t="shared" si="11"/>
        <v>254</v>
      </c>
      <c r="D267" s="41"/>
      <c r="E267" s="445"/>
      <c r="F267" s="446"/>
      <c r="G267" s="448"/>
      <c r="H267" s="450"/>
      <c r="I267" s="451"/>
      <c r="J267" s="148" t="str">
        <f t="shared" si="9"/>
        <v/>
      </c>
      <c r="K267" s="41"/>
      <c r="S267" s="2" t="str">
        <f t="shared" si="10"/>
        <v/>
      </c>
    </row>
    <row r="268" spans="2:19" x14ac:dyDescent="0.25">
      <c r="B268" s="41"/>
      <c r="C268" s="305">
        <f t="shared" si="11"/>
        <v>255</v>
      </c>
      <c r="D268" s="41"/>
      <c r="E268" s="445"/>
      <c r="F268" s="446"/>
      <c r="G268" s="448"/>
      <c r="H268" s="450"/>
      <c r="I268" s="451"/>
      <c r="J268" s="148" t="str">
        <f t="shared" si="9"/>
        <v/>
      </c>
      <c r="K268" s="41"/>
      <c r="S268" s="2" t="str">
        <f t="shared" si="10"/>
        <v/>
      </c>
    </row>
    <row r="269" spans="2:19" x14ac:dyDescent="0.25">
      <c r="B269" s="41"/>
      <c r="C269" s="305">
        <f t="shared" si="11"/>
        <v>256</v>
      </c>
      <c r="D269" s="41"/>
      <c r="E269" s="445"/>
      <c r="F269" s="446"/>
      <c r="G269" s="448"/>
      <c r="H269" s="450"/>
      <c r="I269" s="451"/>
      <c r="J269" s="148" t="str">
        <f t="shared" si="9"/>
        <v/>
      </c>
      <c r="K269" s="41"/>
      <c r="S269" s="2" t="str">
        <f t="shared" si="10"/>
        <v/>
      </c>
    </row>
    <row r="270" spans="2:19" x14ac:dyDescent="0.25">
      <c r="B270" s="41"/>
      <c r="C270" s="305">
        <f t="shared" si="11"/>
        <v>257</v>
      </c>
      <c r="D270" s="41"/>
      <c r="E270" s="445"/>
      <c r="F270" s="446"/>
      <c r="G270" s="448"/>
      <c r="H270" s="450"/>
      <c r="I270" s="451"/>
      <c r="J270" s="148" t="str">
        <f t="shared" ref="J270:J333" si="12">IF(ISBLANK(E270),"",IF(S270&lt;&gt;"",S270,IF(ISERROR(INT(LEFT(E270,3))),"Repair Parts",IF(OR(INT(LEFT(E270,3))=155,INT(LEFT(E270,3))&gt;159),"Repair Parts",IF(INT(LEFT(E270,3))=150,"Tires","UNKNOWN")))))</f>
        <v/>
      </c>
      <c r="K270" s="41"/>
      <c r="S270" s="2" t="str">
        <f t="shared" ref="S270:S333" si="13">IF(ISERROR(INT(LEFT(E270,3))),"",IF(INT(LEFT(E270,3))=159,IF(AND(INT(LEFT(E270,3))=159,INT(E270)&lt;&gt;159000098,INT(E270)&lt;&gt;159000099,OR(AND(INT(E270)&gt;=159000000,INT(E270)&lt;=159000051),INT(E270)&gt;159000062)),"Oil",IF(INT(E270)=159000054,"Diesel",IF(INT(E270)=159000055,"Gasoline",IF(INT(LEFT(E270,3))=159,"Other Fuels / DEF")))),""))</f>
        <v/>
      </c>
    </row>
    <row r="271" spans="2:19" x14ac:dyDescent="0.25">
      <c r="B271" s="41"/>
      <c r="C271" s="305">
        <f t="shared" ref="C271:C334" si="14">ROW()-13</f>
        <v>258</v>
      </c>
      <c r="D271" s="41"/>
      <c r="E271" s="445"/>
      <c r="F271" s="446"/>
      <c r="G271" s="448"/>
      <c r="H271" s="450"/>
      <c r="I271" s="451"/>
      <c r="J271" s="148" t="str">
        <f t="shared" si="12"/>
        <v/>
      </c>
      <c r="K271" s="41"/>
      <c r="S271" s="2" t="str">
        <f t="shared" si="13"/>
        <v/>
      </c>
    </row>
    <row r="272" spans="2:19" x14ac:dyDescent="0.25">
      <c r="B272" s="41"/>
      <c r="C272" s="305">
        <f t="shared" si="14"/>
        <v>259</v>
      </c>
      <c r="D272" s="41"/>
      <c r="E272" s="445"/>
      <c r="F272" s="446"/>
      <c r="G272" s="448"/>
      <c r="H272" s="450"/>
      <c r="I272" s="451"/>
      <c r="J272" s="148" t="str">
        <f t="shared" si="12"/>
        <v/>
      </c>
      <c r="K272" s="41"/>
      <c r="S272" s="2" t="str">
        <f t="shared" si="13"/>
        <v/>
      </c>
    </row>
    <row r="273" spans="2:19" x14ac:dyDescent="0.25">
      <c r="B273" s="41"/>
      <c r="C273" s="305">
        <f t="shared" si="14"/>
        <v>260</v>
      </c>
      <c r="D273" s="41"/>
      <c r="E273" s="445"/>
      <c r="F273" s="446"/>
      <c r="G273" s="448"/>
      <c r="H273" s="450"/>
      <c r="I273" s="451"/>
      <c r="J273" s="148" t="str">
        <f t="shared" si="12"/>
        <v/>
      </c>
      <c r="K273" s="41"/>
      <c r="S273" s="2" t="str">
        <f t="shared" si="13"/>
        <v/>
      </c>
    </row>
    <row r="274" spans="2:19" x14ac:dyDescent="0.25">
      <c r="B274" s="41"/>
      <c r="C274" s="305">
        <f t="shared" si="14"/>
        <v>261</v>
      </c>
      <c r="D274" s="41"/>
      <c r="E274" s="445"/>
      <c r="F274" s="446"/>
      <c r="G274" s="448"/>
      <c r="H274" s="450"/>
      <c r="I274" s="451"/>
      <c r="J274" s="148" t="str">
        <f t="shared" si="12"/>
        <v/>
      </c>
      <c r="K274" s="41"/>
      <c r="S274" s="2" t="str">
        <f t="shared" si="13"/>
        <v/>
      </c>
    </row>
    <row r="275" spans="2:19" x14ac:dyDescent="0.25">
      <c r="B275" s="41"/>
      <c r="C275" s="305">
        <f t="shared" si="14"/>
        <v>262</v>
      </c>
      <c r="D275" s="41"/>
      <c r="E275" s="445"/>
      <c r="F275" s="446"/>
      <c r="G275" s="448"/>
      <c r="H275" s="450"/>
      <c r="I275" s="451"/>
      <c r="J275" s="148" t="str">
        <f t="shared" si="12"/>
        <v/>
      </c>
      <c r="K275" s="41"/>
      <c r="S275" s="2" t="str">
        <f t="shared" si="13"/>
        <v/>
      </c>
    </row>
    <row r="276" spans="2:19" x14ac:dyDescent="0.25">
      <c r="B276" s="41"/>
      <c r="C276" s="305">
        <f t="shared" si="14"/>
        <v>263</v>
      </c>
      <c r="D276" s="41"/>
      <c r="E276" s="445"/>
      <c r="F276" s="446"/>
      <c r="G276" s="448"/>
      <c r="H276" s="450"/>
      <c r="I276" s="451"/>
      <c r="J276" s="148" t="str">
        <f t="shared" si="12"/>
        <v/>
      </c>
      <c r="K276" s="41"/>
      <c r="S276" s="2" t="str">
        <f t="shared" si="13"/>
        <v/>
      </c>
    </row>
    <row r="277" spans="2:19" x14ac:dyDescent="0.25">
      <c r="B277" s="41"/>
      <c r="C277" s="305">
        <f t="shared" si="14"/>
        <v>264</v>
      </c>
      <c r="D277" s="41"/>
      <c r="E277" s="445"/>
      <c r="F277" s="446"/>
      <c r="G277" s="448"/>
      <c r="H277" s="450"/>
      <c r="I277" s="451"/>
      <c r="J277" s="148" t="str">
        <f t="shared" si="12"/>
        <v/>
      </c>
      <c r="K277" s="41"/>
      <c r="S277" s="2" t="str">
        <f t="shared" si="13"/>
        <v/>
      </c>
    </row>
    <row r="278" spans="2:19" x14ac:dyDescent="0.25">
      <c r="B278" s="41"/>
      <c r="C278" s="305">
        <f t="shared" si="14"/>
        <v>265</v>
      </c>
      <c r="D278" s="41"/>
      <c r="E278" s="445"/>
      <c r="F278" s="446"/>
      <c r="G278" s="448"/>
      <c r="H278" s="450"/>
      <c r="I278" s="451"/>
      <c r="J278" s="148" t="str">
        <f t="shared" si="12"/>
        <v/>
      </c>
      <c r="K278" s="41"/>
      <c r="S278" s="2" t="str">
        <f t="shared" si="13"/>
        <v/>
      </c>
    </row>
    <row r="279" spans="2:19" x14ac:dyDescent="0.25">
      <c r="B279" s="41"/>
      <c r="C279" s="305">
        <f t="shared" si="14"/>
        <v>266</v>
      </c>
      <c r="D279" s="41"/>
      <c r="E279" s="445"/>
      <c r="F279" s="446"/>
      <c r="G279" s="448"/>
      <c r="H279" s="450"/>
      <c r="I279" s="451"/>
      <c r="J279" s="148" t="str">
        <f t="shared" si="12"/>
        <v/>
      </c>
      <c r="K279" s="41"/>
      <c r="S279" s="2" t="str">
        <f t="shared" si="13"/>
        <v/>
      </c>
    </row>
    <row r="280" spans="2:19" x14ac:dyDescent="0.25">
      <c r="B280" s="41"/>
      <c r="C280" s="305">
        <f t="shared" si="14"/>
        <v>267</v>
      </c>
      <c r="D280" s="41"/>
      <c r="E280" s="445"/>
      <c r="F280" s="446"/>
      <c r="G280" s="448"/>
      <c r="H280" s="450"/>
      <c r="I280" s="451"/>
      <c r="J280" s="148" t="str">
        <f t="shared" si="12"/>
        <v/>
      </c>
      <c r="K280" s="41"/>
      <c r="S280" s="2" t="str">
        <f t="shared" si="13"/>
        <v/>
      </c>
    </row>
    <row r="281" spans="2:19" x14ac:dyDescent="0.25">
      <c r="B281" s="41"/>
      <c r="C281" s="305">
        <f t="shared" si="14"/>
        <v>268</v>
      </c>
      <c r="D281" s="41"/>
      <c r="E281" s="445"/>
      <c r="F281" s="446"/>
      <c r="G281" s="448"/>
      <c r="H281" s="450"/>
      <c r="I281" s="451"/>
      <c r="J281" s="148" t="str">
        <f t="shared" si="12"/>
        <v/>
      </c>
      <c r="K281" s="41"/>
      <c r="S281" s="2" t="str">
        <f t="shared" si="13"/>
        <v/>
      </c>
    </row>
    <row r="282" spans="2:19" x14ac:dyDescent="0.25">
      <c r="B282" s="41"/>
      <c r="C282" s="305">
        <f t="shared" si="14"/>
        <v>269</v>
      </c>
      <c r="D282" s="41"/>
      <c r="E282" s="445"/>
      <c r="F282" s="446"/>
      <c r="G282" s="448"/>
      <c r="H282" s="450"/>
      <c r="I282" s="451"/>
      <c r="J282" s="148" t="str">
        <f t="shared" si="12"/>
        <v/>
      </c>
      <c r="K282" s="41"/>
      <c r="S282" s="2" t="str">
        <f t="shared" si="13"/>
        <v/>
      </c>
    </row>
    <row r="283" spans="2:19" x14ac:dyDescent="0.25">
      <c r="B283" s="41"/>
      <c r="C283" s="305">
        <f t="shared" si="14"/>
        <v>270</v>
      </c>
      <c r="D283" s="41"/>
      <c r="E283" s="445"/>
      <c r="F283" s="446"/>
      <c r="G283" s="448"/>
      <c r="H283" s="450"/>
      <c r="I283" s="451"/>
      <c r="J283" s="148" t="str">
        <f t="shared" si="12"/>
        <v/>
      </c>
      <c r="K283" s="41"/>
      <c r="S283" s="2" t="str">
        <f t="shared" si="13"/>
        <v/>
      </c>
    </row>
    <row r="284" spans="2:19" x14ac:dyDescent="0.25">
      <c r="B284" s="41"/>
      <c r="C284" s="305">
        <f t="shared" si="14"/>
        <v>271</v>
      </c>
      <c r="D284" s="41"/>
      <c r="E284" s="445"/>
      <c r="F284" s="446"/>
      <c r="G284" s="448"/>
      <c r="H284" s="450"/>
      <c r="I284" s="451"/>
      <c r="J284" s="148" t="str">
        <f t="shared" si="12"/>
        <v/>
      </c>
      <c r="K284" s="41"/>
      <c r="S284" s="2" t="str">
        <f t="shared" si="13"/>
        <v/>
      </c>
    </row>
    <row r="285" spans="2:19" x14ac:dyDescent="0.25">
      <c r="B285" s="41"/>
      <c r="C285" s="305">
        <f t="shared" si="14"/>
        <v>272</v>
      </c>
      <c r="D285" s="41"/>
      <c r="E285" s="445"/>
      <c r="F285" s="446"/>
      <c r="G285" s="448"/>
      <c r="H285" s="450"/>
      <c r="I285" s="451"/>
      <c r="J285" s="148" t="str">
        <f t="shared" si="12"/>
        <v/>
      </c>
      <c r="K285" s="41"/>
      <c r="S285" s="2" t="str">
        <f t="shared" si="13"/>
        <v/>
      </c>
    </row>
    <row r="286" spans="2:19" x14ac:dyDescent="0.25">
      <c r="B286" s="41"/>
      <c r="C286" s="305">
        <f t="shared" si="14"/>
        <v>273</v>
      </c>
      <c r="D286" s="41"/>
      <c r="E286" s="445"/>
      <c r="F286" s="446"/>
      <c r="G286" s="448"/>
      <c r="H286" s="450"/>
      <c r="I286" s="451"/>
      <c r="J286" s="148" t="str">
        <f t="shared" si="12"/>
        <v/>
      </c>
      <c r="K286" s="41"/>
      <c r="S286" s="2" t="str">
        <f t="shared" si="13"/>
        <v/>
      </c>
    </row>
    <row r="287" spans="2:19" x14ac:dyDescent="0.25">
      <c r="B287" s="41"/>
      <c r="C287" s="305">
        <f t="shared" si="14"/>
        <v>274</v>
      </c>
      <c r="D287" s="41"/>
      <c r="E287" s="445"/>
      <c r="F287" s="446"/>
      <c r="G287" s="448"/>
      <c r="H287" s="450"/>
      <c r="I287" s="451"/>
      <c r="J287" s="148" t="str">
        <f t="shared" si="12"/>
        <v/>
      </c>
      <c r="K287" s="41"/>
      <c r="S287" s="2" t="str">
        <f t="shared" si="13"/>
        <v/>
      </c>
    </row>
    <row r="288" spans="2:19" x14ac:dyDescent="0.25">
      <c r="B288" s="41"/>
      <c r="C288" s="305">
        <f t="shared" si="14"/>
        <v>275</v>
      </c>
      <c r="D288" s="41"/>
      <c r="E288" s="445"/>
      <c r="F288" s="446"/>
      <c r="G288" s="448"/>
      <c r="H288" s="450"/>
      <c r="I288" s="451"/>
      <c r="J288" s="148" t="str">
        <f t="shared" si="12"/>
        <v/>
      </c>
      <c r="K288" s="41"/>
      <c r="S288" s="2" t="str">
        <f t="shared" si="13"/>
        <v/>
      </c>
    </row>
    <row r="289" spans="2:19" x14ac:dyDescent="0.25">
      <c r="B289" s="41"/>
      <c r="C289" s="305">
        <f t="shared" si="14"/>
        <v>276</v>
      </c>
      <c r="D289" s="41"/>
      <c r="E289" s="445"/>
      <c r="F289" s="446"/>
      <c r="G289" s="448"/>
      <c r="H289" s="450"/>
      <c r="I289" s="451"/>
      <c r="J289" s="148" t="str">
        <f t="shared" si="12"/>
        <v/>
      </c>
      <c r="K289" s="41"/>
      <c r="S289" s="2" t="str">
        <f t="shared" si="13"/>
        <v/>
      </c>
    </row>
    <row r="290" spans="2:19" x14ac:dyDescent="0.25">
      <c r="B290" s="41"/>
      <c r="C290" s="305">
        <f t="shared" si="14"/>
        <v>277</v>
      </c>
      <c r="D290" s="41"/>
      <c r="E290" s="445"/>
      <c r="F290" s="446"/>
      <c r="G290" s="448"/>
      <c r="H290" s="450"/>
      <c r="I290" s="451"/>
      <c r="J290" s="148" t="str">
        <f t="shared" si="12"/>
        <v/>
      </c>
      <c r="K290" s="41"/>
      <c r="S290" s="2" t="str">
        <f t="shared" si="13"/>
        <v/>
      </c>
    </row>
    <row r="291" spans="2:19" x14ac:dyDescent="0.25">
      <c r="B291" s="41"/>
      <c r="C291" s="305">
        <f t="shared" si="14"/>
        <v>278</v>
      </c>
      <c r="D291" s="41"/>
      <c r="E291" s="445"/>
      <c r="F291" s="446"/>
      <c r="G291" s="448"/>
      <c r="H291" s="450"/>
      <c r="I291" s="451"/>
      <c r="J291" s="148" t="str">
        <f t="shared" si="12"/>
        <v/>
      </c>
      <c r="K291" s="41"/>
      <c r="S291" s="2" t="str">
        <f t="shared" si="13"/>
        <v/>
      </c>
    </row>
    <row r="292" spans="2:19" x14ac:dyDescent="0.25">
      <c r="B292" s="41"/>
      <c r="C292" s="305">
        <f t="shared" si="14"/>
        <v>279</v>
      </c>
      <c r="D292" s="41"/>
      <c r="E292" s="445"/>
      <c r="F292" s="446"/>
      <c r="G292" s="448"/>
      <c r="H292" s="450"/>
      <c r="I292" s="451"/>
      <c r="J292" s="148" t="str">
        <f t="shared" si="12"/>
        <v/>
      </c>
      <c r="K292" s="41"/>
      <c r="S292" s="2" t="str">
        <f t="shared" si="13"/>
        <v/>
      </c>
    </row>
    <row r="293" spans="2:19" x14ac:dyDescent="0.25">
      <c r="B293" s="41"/>
      <c r="C293" s="305">
        <f t="shared" si="14"/>
        <v>280</v>
      </c>
      <c r="D293" s="41"/>
      <c r="E293" s="445"/>
      <c r="F293" s="446"/>
      <c r="G293" s="448"/>
      <c r="H293" s="450"/>
      <c r="I293" s="451"/>
      <c r="J293" s="148" t="str">
        <f t="shared" si="12"/>
        <v/>
      </c>
      <c r="K293" s="41"/>
      <c r="S293" s="2" t="str">
        <f t="shared" si="13"/>
        <v/>
      </c>
    </row>
    <row r="294" spans="2:19" x14ac:dyDescent="0.25">
      <c r="B294" s="41"/>
      <c r="C294" s="305">
        <f t="shared" si="14"/>
        <v>281</v>
      </c>
      <c r="D294" s="41"/>
      <c r="E294" s="445"/>
      <c r="F294" s="446"/>
      <c r="G294" s="448"/>
      <c r="H294" s="450"/>
      <c r="I294" s="451"/>
      <c r="J294" s="148" t="str">
        <f t="shared" si="12"/>
        <v/>
      </c>
      <c r="K294" s="41"/>
      <c r="S294" s="2" t="str">
        <f t="shared" si="13"/>
        <v/>
      </c>
    </row>
    <row r="295" spans="2:19" x14ac:dyDescent="0.25">
      <c r="B295" s="41"/>
      <c r="C295" s="305">
        <f t="shared" si="14"/>
        <v>282</v>
      </c>
      <c r="D295" s="41"/>
      <c r="E295" s="445"/>
      <c r="F295" s="446"/>
      <c r="G295" s="448"/>
      <c r="H295" s="450"/>
      <c r="I295" s="451"/>
      <c r="J295" s="148" t="str">
        <f t="shared" si="12"/>
        <v/>
      </c>
      <c r="K295" s="41"/>
      <c r="S295" s="2" t="str">
        <f t="shared" si="13"/>
        <v/>
      </c>
    </row>
    <row r="296" spans="2:19" x14ac:dyDescent="0.25">
      <c r="B296" s="41"/>
      <c r="C296" s="305">
        <f t="shared" si="14"/>
        <v>283</v>
      </c>
      <c r="D296" s="41"/>
      <c r="E296" s="445"/>
      <c r="F296" s="446"/>
      <c r="G296" s="448"/>
      <c r="H296" s="450"/>
      <c r="I296" s="451"/>
      <c r="J296" s="148" t="str">
        <f t="shared" si="12"/>
        <v/>
      </c>
      <c r="K296" s="41"/>
      <c r="S296" s="2" t="str">
        <f t="shared" si="13"/>
        <v/>
      </c>
    </row>
    <row r="297" spans="2:19" x14ac:dyDescent="0.25">
      <c r="B297" s="41"/>
      <c r="C297" s="305">
        <f t="shared" si="14"/>
        <v>284</v>
      </c>
      <c r="D297" s="41"/>
      <c r="E297" s="445"/>
      <c r="F297" s="446"/>
      <c r="G297" s="448"/>
      <c r="H297" s="450"/>
      <c r="I297" s="451"/>
      <c r="J297" s="148" t="str">
        <f t="shared" si="12"/>
        <v/>
      </c>
      <c r="K297" s="41"/>
      <c r="S297" s="2" t="str">
        <f t="shared" si="13"/>
        <v/>
      </c>
    </row>
    <row r="298" spans="2:19" x14ac:dyDescent="0.25">
      <c r="B298" s="41"/>
      <c r="C298" s="305">
        <f t="shared" si="14"/>
        <v>285</v>
      </c>
      <c r="D298" s="41"/>
      <c r="E298" s="445"/>
      <c r="F298" s="446"/>
      <c r="G298" s="448"/>
      <c r="H298" s="450"/>
      <c r="I298" s="451"/>
      <c r="J298" s="148" t="str">
        <f t="shared" si="12"/>
        <v/>
      </c>
      <c r="K298" s="41"/>
      <c r="S298" s="2" t="str">
        <f t="shared" si="13"/>
        <v/>
      </c>
    </row>
    <row r="299" spans="2:19" x14ac:dyDescent="0.25">
      <c r="B299" s="41"/>
      <c r="C299" s="305">
        <f t="shared" si="14"/>
        <v>286</v>
      </c>
      <c r="D299" s="41"/>
      <c r="E299" s="445"/>
      <c r="F299" s="446"/>
      <c r="G299" s="448"/>
      <c r="H299" s="450"/>
      <c r="I299" s="451"/>
      <c r="J299" s="148" t="str">
        <f t="shared" si="12"/>
        <v/>
      </c>
      <c r="K299" s="41"/>
      <c r="S299" s="2" t="str">
        <f t="shared" si="13"/>
        <v/>
      </c>
    </row>
    <row r="300" spans="2:19" x14ac:dyDescent="0.25">
      <c r="B300" s="41"/>
      <c r="C300" s="305">
        <f t="shared" si="14"/>
        <v>287</v>
      </c>
      <c r="D300" s="41"/>
      <c r="E300" s="445"/>
      <c r="F300" s="446"/>
      <c r="G300" s="448"/>
      <c r="H300" s="450"/>
      <c r="I300" s="451"/>
      <c r="J300" s="148" t="str">
        <f t="shared" si="12"/>
        <v/>
      </c>
      <c r="K300" s="41"/>
      <c r="S300" s="2" t="str">
        <f t="shared" si="13"/>
        <v/>
      </c>
    </row>
    <row r="301" spans="2:19" x14ac:dyDescent="0.25">
      <c r="B301" s="41"/>
      <c r="C301" s="305">
        <f t="shared" si="14"/>
        <v>288</v>
      </c>
      <c r="D301" s="41"/>
      <c r="E301" s="445"/>
      <c r="F301" s="446"/>
      <c r="G301" s="448"/>
      <c r="H301" s="450"/>
      <c r="I301" s="451"/>
      <c r="J301" s="148" t="str">
        <f t="shared" si="12"/>
        <v/>
      </c>
      <c r="K301" s="41"/>
      <c r="S301" s="2" t="str">
        <f t="shared" si="13"/>
        <v/>
      </c>
    </row>
    <row r="302" spans="2:19" x14ac:dyDescent="0.25">
      <c r="B302" s="41"/>
      <c r="C302" s="305">
        <f t="shared" si="14"/>
        <v>289</v>
      </c>
      <c r="D302" s="41"/>
      <c r="E302" s="445"/>
      <c r="F302" s="446"/>
      <c r="G302" s="448"/>
      <c r="H302" s="450"/>
      <c r="I302" s="451"/>
      <c r="J302" s="148" t="str">
        <f t="shared" si="12"/>
        <v/>
      </c>
      <c r="K302" s="41"/>
      <c r="S302" s="2" t="str">
        <f t="shared" si="13"/>
        <v/>
      </c>
    </row>
    <row r="303" spans="2:19" x14ac:dyDescent="0.25">
      <c r="B303" s="41"/>
      <c r="C303" s="305">
        <f t="shared" si="14"/>
        <v>290</v>
      </c>
      <c r="D303" s="41"/>
      <c r="E303" s="445"/>
      <c r="F303" s="446"/>
      <c r="G303" s="448"/>
      <c r="H303" s="450"/>
      <c r="I303" s="451"/>
      <c r="J303" s="148" t="str">
        <f t="shared" si="12"/>
        <v/>
      </c>
      <c r="K303" s="41"/>
      <c r="S303" s="2" t="str">
        <f t="shared" si="13"/>
        <v/>
      </c>
    </row>
    <row r="304" spans="2:19" x14ac:dyDescent="0.25">
      <c r="B304" s="41"/>
      <c r="C304" s="305">
        <f t="shared" si="14"/>
        <v>291</v>
      </c>
      <c r="D304" s="41"/>
      <c r="E304" s="445"/>
      <c r="F304" s="446"/>
      <c r="G304" s="448"/>
      <c r="H304" s="450"/>
      <c r="I304" s="451"/>
      <c r="J304" s="148" t="str">
        <f t="shared" si="12"/>
        <v/>
      </c>
      <c r="K304" s="41"/>
      <c r="S304" s="2" t="str">
        <f t="shared" si="13"/>
        <v/>
      </c>
    </row>
    <row r="305" spans="2:19" x14ac:dyDescent="0.25">
      <c r="B305" s="41"/>
      <c r="C305" s="305">
        <f t="shared" si="14"/>
        <v>292</v>
      </c>
      <c r="D305" s="41"/>
      <c r="E305" s="445"/>
      <c r="F305" s="446"/>
      <c r="G305" s="448"/>
      <c r="H305" s="450"/>
      <c r="I305" s="451"/>
      <c r="J305" s="148" t="str">
        <f t="shared" si="12"/>
        <v/>
      </c>
      <c r="K305" s="41"/>
      <c r="S305" s="2" t="str">
        <f t="shared" si="13"/>
        <v/>
      </c>
    </row>
    <row r="306" spans="2:19" x14ac:dyDescent="0.25">
      <c r="B306" s="41"/>
      <c r="C306" s="305">
        <f t="shared" si="14"/>
        <v>293</v>
      </c>
      <c r="D306" s="41"/>
      <c r="E306" s="445"/>
      <c r="F306" s="446"/>
      <c r="G306" s="448"/>
      <c r="H306" s="450"/>
      <c r="I306" s="451"/>
      <c r="J306" s="148" t="str">
        <f t="shared" si="12"/>
        <v/>
      </c>
      <c r="K306" s="41"/>
      <c r="S306" s="2" t="str">
        <f t="shared" si="13"/>
        <v/>
      </c>
    </row>
    <row r="307" spans="2:19" x14ac:dyDescent="0.25">
      <c r="B307" s="41"/>
      <c r="C307" s="305">
        <f t="shared" si="14"/>
        <v>294</v>
      </c>
      <c r="D307" s="41"/>
      <c r="E307" s="445"/>
      <c r="F307" s="446"/>
      <c r="G307" s="448"/>
      <c r="H307" s="450"/>
      <c r="I307" s="451"/>
      <c r="J307" s="148" t="str">
        <f t="shared" si="12"/>
        <v/>
      </c>
      <c r="K307" s="41"/>
      <c r="S307" s="2" t="str">
        <f t="shared" si="13"/>
        <v/>
      </c>
    </row>
    <row r="308" spans="2:19" x14ac:dyDescent="0.25">
      <c r="B308" s="41"/>
      <c r="C308" s="305">
        <f t="shared" si="14"/>
        <v>295</v>
      </c>
      <c r="D308" s="41"/>
      <c r="E308" s="445"/>
      <c r="F308" s="446"/>
      <c r="G308" s="448"/>
      <c r="H308" s="450"/>
      <c r="I308" s="451"/>
      <c r="J308" s="148" t="str">
        <f t="shared" si="12"/>
        <v/>
      </c>
      <c r="K308" s="41"/>
      <c r="S308" s="2" t="str">
        <f t="shared" si="13"/>
        <v/>
      </c>
    </row>
    <row r="309" spans="2:19" x14ac:dyDescent="0.25">
      <c r="B309" s="41"/>
      <c r="C309" s="305">
        <f t="shared" si="14"/>
        <v>296</v>
      </c>
      <c r="D309" s="41"/>
      <c r="E309" s="445"/>
      <c r="F309" s="446"/>
      <c r="G309" s="448"/>
      <c r="H309" s="450"/>
      <c r="I309" s="451"/>
      <c r="J309" s="148" t="str">
        <f t="shared" si="12"/>
        <v/>
      </c>
      <c r="K309" s="41"/>
      <c r="S309" s="2" t="str">
        <f t="shared" si="13"/>
        <v/>
      </c>
    </row>
    <row r="310" spans="2:19" x14ac:dyDescent="0.25">
      <c r="B310" s="41"/>
      <c r="C310" s="305">
        <f t="shared" si="14"/>
        <v>297</v>
      </c>
      <c r="D310" s="41"/>
      <c r="E310" s="445"/>
      <c r="F310" s="446"/>
      <c r="G310" s="448"/>
      <c r="H310" s="450"/>
      <c r="I310" s="451"/>
      <c r="J310" s="148" t="str">
        <f t="shared" si="12"/>
        <v/>
      </c>
      <c r="K310" s="41"/>
      <c r="S310" s="2" t="str">
        <f t="shared" si="13"/>
        <v/>
      </c>
    </row>
    <row r="311" spans="2:19" x14ac:dyDescent="0.25">
      <c r="B311" s="41"/>
      <c r="C311" s="305">
        <f t="shared" si="14"/>
        <v>298</v>
      </c>
      <c r="D311" s="41"/>
      <c r="E311" s="445"/>
      <c r="F311" s="446"/>
      <c r="G311" s="448"/>
      <c r="H311" s="450"/>
      <c r="I311" s="451"/>
      <c r="J311" s="148" t="str">
        <f t="shared" si="12"/>
        <v/>
      </c>
      <c r="K311" s="41"/>
      <c r="S311" s="2" t="str">
        <f t="shared" si="13"/>
        <v/>
      </c>
    </row>
    <row r="312" spans="2:19" x14ac:dyDescent="0.25">
      <c r="B312" s="41"/>
      <c r="C312" s="305">
        <f t="shared" si="14"/>
        <v>299</v>
      </c>
      <c r="D312" s="41"/>
      <c r="E312" s="445"/>
      <c r="F312" s="446"/>
      <c r="G312" s="448"/>
      <c r="H312" s="450"/>
      <c r="I312" s="451"/>
      <c r="J312" s="148" t="str">
        <f t="shared" si="12"/>
        <v/>
      </c>
      <c r="K312" s="41"/>
      <c r="S312" s="2" t="str">
        <f t="shared" si="13"/>
        <v/>
      </c>
    </row>
    <row r="313" spans="2:19" x14ac:dyDescent="0.25">
      <c r="B313" s="41"/>
      <c r="C313" s="305">
        <f t="shared" si="14"/>
        <v>300</v>
      </c>
      <c r="D313" s="41"/>
      <c r="E313" s="445"/>
      <c r="F313" s="446"/>
      <c r="G313" s="448"/>
      <c r="H313" s="450"/>
      <c r="I313" s="451"/>
      <c r="J313" s="148" t="str">
        <f t="shared" si="12"/>
        <v/>
      </c>
      <c r="K313" s="41"/>
      <c r="S313" s="2" t="str">
        <f t="shared" si="13"/>
        <v/>
      </c>
    </row>
    <row r="314" spans="2:19" x14ac:dyDescent="0.25">
      <c r="B314" s="41"/>
      <c r="C314" s="305">
        <f t="shared" si="14"/>
        <v>301</v>
      </c>
      <c r="D314" s="41"/>
      <c r="E314" s="445"/>
      <c r="F314" s="446"/>
      <c r="G314" s="448"/>
      <c r="H314" s="450"/>
      <c r="I314" s="451"/>
      <c r="J314" s="148" t="str">
        <f t="shared" si="12"/>
        <v/>
      </c>
      <c r="K314" s="41"/>
      <c r="S314" s="2" t="str">
        <f t="shared" si="13"/>
        <v/>
      </c>
    </row>
    <row r="315" spans="2:19" x14ac:dyDescent="0.25">
      <c r="B315" s="41"/>
      <c r="C315" s="305">
        <f t="shared" si="14"/>
        <v>302</v>
      </c>
      <c r="D315" s="41"/>
      <c r="E315" s="445"/>
      <c r="F315" s="446"/>
      <c r="G315" s="448"/>
      <c r="H315" s="450"/>
      <c r="I315" s="451"/>
      <c r="J315" s="148" t="str">
        <f t="shared" si="12"/>
        <v/>
      </c>
      <c r="K315" s="41"/>
      <c r="S315" s="2" t="str">
        <f t="shared" si="13"/>
        <v/>
      </c>
    </row>
    <row r="316" spans="2:19" x14ac:dyDescent="0.25">
      <c r="B316" s="41"/>
      <c r="C316" s="305">
        <f t="shared" si="14"/>
        <v>303</v>
      </c>
      <c r="D316" s="41"/>
      <c r="E316" s="445"/>
      <c r="F316" s="446"/>
      <c r="G316" s="448"/>
      <c r="H316" s="450"/>
      <c r="I316" s="451"/>
      <c r="J316" s="148" t="str">
        <f t="shared" si="12"/>
        <v/>
      </c>
      <c r="K316" s="41"/>
      <c r="S316" s="2" t="str">
        <f t="shared" si="13"/>
        <v/>
      </c>
    </row>
    <row r="317" spans="2:19" x14ac:dyDescent="0.25">
      <c r="B317" s="41"/>
      <c r="C317" s="305">
        <f t="shared" si="14"/>
        <v>304</v>
      </c>
      <c r="D317" s="41"/>
      <c r="E317" s="445"/>
      <c r="F317" s="446"/>
      <c r="G317" s="448"/>
      <c r="H317" s="450"/>
      <c r="I317" s="451"/>
      <c r="J317" s="148" t="str">
        <f t="shared" si="12"/>
        <v/>
      </c>
      <c r="K317" s="41"/>
      <c r="S317" s="2" t="str">
        <f t="shared" si="13"/>
        <v/>
      </c>
    </row>
    <row r="318" spans="2:19" x14ac:dyDescent="0.25">
      <c r="B318" s="41"/>
      <c r="C318" s="305">
        <f t="shared" si="14"/>
        <v>305</v>
      </c>
      <c r="D318" s="41"/>
      <c r="E318" s="445"/>
      <c r="F318" s="446"/>
      <c r="G318" s="448"/>
      <c r="H318" s="450"/>
      <c r="I318" s="451"/>
      <c r="J318" s="148" t="str">
        <f t="shared" si="12"/>
        <v/>
      </c>
      <c r="K318" s="41"/>
      <c r="S318" s="2" t="str">
        <f t="shared" si="13"/>
        <v/>
      </c>
    </row>
    <row r="319" spans="2:19" x14ac:dyDescent="0.25">
      <c r="B319" s="41"/>
      <c r="C319" s="305">
        <f t="shared" si="14"/>
        <v>306</v>
      </c>
      <c r="D319" s="41"/>
      <c r="E319" s="445"/>
      <c r="F319" s="446"/>
      <c r="G319" s="448"/>
      <c r="H319" s="450"/>
      <c r="I319" s="451"/>
      <c r="J319" s="148" t="str">
        <f t="shared" si="12"/>
        <v/>
      </c>
      <c r="K319" s="41"/>
      <c r="S319" s="2" t="str">
        <f t="shared" si="13"/>
        <v/>
      </c>
    </row>
    <row r="320" spans="2:19" x14ac:dyDescent="0.25">
      <c r="B320" s="41"/>
      <c r="C320" s="305">
        <f t="shared" si="14"/>
        <v>307</v>
      </c>
      <c r="D320" s="41"/>
      <c r="E320" s="445"/>
      <c r="F320" s="446"/>
      <c r="G320" s="448"/>
      <c r="H320" s="450"/>
      <c r="I320" s="451"/>
      <c r="J320" s="148" t="str">
        <f t="shared" si="12"/>
        <v/>
      </c>
      <c r="K320" s="41"/>
      <c r="S320" s="2" t="str">
        <f t="shared" si="13"/>
        <v/>
      </c>
    </row>
    <row r="321" spans="2:19" x14ac:dyDescent="0.25">
      <c r="B321" s="41"/>
      <c r="C321" s="305">
        <f t="shared" si="14"/>
        <v>308</v>
      </c>
      <c r="D321" s="41"/>
      <c r="E321" s="445"/>
      <c r="F321" s="446"/>
      <c r="G321" s="448"/>
      <c r="H321" s="450"/>
      <c r="I321" s="451"/>
      <c r="J321" s="148" t="str">
        <f t="shared" si="12"/>
        <v/>
      </c>
      <c r="K321" s="41"/>
      <c r="S321" s="2" t="str">
        <f t="shared" si="13"/>
        <v/>
      </c>
    </row>
    <row r="322" spans="2:19" x14ac:dyDescent="0.25">
      <c r="B322" s="41"/>
      <c r="C322" s="305">
        <f t="shared" si="14"/>
        <v>309</v>
      </c>
      <c r="D322" s="41"/>
      <c r="E322" s="445"/>
      <c r="F322" s="446"/>
      <c r="G322" s="448"/>
      <c r="H322" s="450"/>
      <c r="I322" s="451"/>
      <c r="J322" s="148" t="str">
        <f t="shared" si="12"/>
        <v/>
      </c>
      <c r="K322" s="41"/>
      <c r="S322" s="2" t="str">
        <f t="shared" si="13"/>
        <v/>
      </c>
    </row>
    <row r="323" spans="2:19" x14ac:dyDescent="0.25">
      <c r="B323" s="41"/>
      <c r="C323" s="305">
        <f t="shared" si="14"/>
        <v>310</v>
      </c>
      <c r="D323" s="41"/>
      <c r="E323" s="445"/>
      <c r="F323" s="446"/>
      <c r="G323" s="448"/>
      <c r="H323" s="450"/>
      <c r="I323" s="451"/>
      <c r="J323" s="148" t="str">
        <f t="shared" si="12"/>
        <v/>
      </c>
      <c r="K323" s="41"/>
      <c r="S323" s="2" t="str">
        <f t="shared" si="13"/>
        <v/>
      </c>
    </row>
    <row r="324" spans="2:19" x14ac:dyDescent="0.25">
      <c r="B324" s="41"/>
      <c r="C324" s="305">
        <f t="shared" si="14"/>
        <v>311</v>
      </c>
      <c r="D324" s="41"/>
      <c r="E324" s="445"/>
      <c r="F324" s="446"/>
      <c r="G324" s="448"/>
      <c r="H324" s="450"/>
      <c r="I324" s="451"/>
      <c r="J324" s="148" t="str">
        <f t="shared" si="12"/>
        <v/>
      </c>
      <c r="K324" s="41"/>
      <c r="S324" s="2" t="str">
        <f t="shared" si="13"/>
        <v/>
      </c>
    </row>
    <row r="325" spans="2:19" x14ac:dyDescent="0.25">
      <c r="B325" s="41"/>
      <c r="C325" s="305">
        <f t="shared" si="14"/>
        <v>312</v>
      </c>
      <c r="D325" s="41"/>
      <c r="E325" s="445"/>
      <c r="F325" s="446"/>
      <c r="G325" s="448"/>
      <c r="H325" s="450"/>
      <c r="I325" s="451"/>
      <c r="J325" s="148" t="str">
        <f t="shared" si="12"/>
        <v/>
      </c>
      <c r="K325" s="41"/>
      <c r="S325" s="2" t="str">
        <f t="shared" si="13"/>
        <v/>
      </c>
    </row>
    <row r="326" spans="2:19" x14ac:dyDescent="0.25">
      <c r="B326" s="41"/>
      <c r="C326" s="305">
        <f t="shared" si="14"/>
        <v>313</v>
      </c>
      <c r="D326" s="41"/>
      <c r="E326" s="445"/>
      <c r="F326" s="446"/>
      <c r="G326" s="448"/>
      <c r="H326" s="450"/>
      <c r="I326" s="451"/>
      <c r="J326" s="148" t="str">
        <f t="shared" si="12"/>
        <v/>
      </c>
      <c r="K326" s="41"/>
      <c r="S326" s="2" t="str">
        <f t="shared" si="13"/>
        <v/>
      </c>
    </row>
    <row r="327" spans="2:19" x14ac:dyDescent="0.25">
      <c r="B327" s="41"/>
      <c r="C327" s="305">
        <f t="shared" si="14"/>
        <v>314</v>
      </c>
      <c r="D327" s="41"/>
      <c r="E327" s="445"/>
      <c r="F327" s="446"/>
      <c r="G327" s="448"/>
      <c r="H327" s="450"/>
      <c r="I327" s="451"/>
      <c r="J327" s="148" t="str">
        <f t="shared" si="12"/>
        <v/>
      </c>
      <c r="K327" s="41"/>
      <c r="S327" s="2" t="str">
        <f t="shared" si="13"/>
        <v/>
      </c>
    </row>
    <row r="328" spans="2:19" x14ac:dyDescent="0.25">
      <c r="B328" s="41"/>
      <c r="C328" s="305">
        <f t="shared" si="14"/>
        <v>315</v>
      </c>
      <c r="D328" s="41"/>
      <c r="E328" s="445"/>
      <c r="F328" s="446"/>
      <c r="G328" s="448"/>
      <c r="H328" s="450"/>
      <c r="I328" s="451"/>
      <c r="J328" s="148" t="str">
        <f t="shared" si="12"/>
        <v/>
      </c>
      <c r="K328" s="41"/>
      <c r="S328" s="2" t="str">
        <f t="shared" si="13"/>
        <v/>
      </c>
    </row>
    <row r="329" spans="2:19" x14ac:dyDescent="0.25">
      <c r="B329" s="41"/>
      <c r="C329" s="305">
        <f t="shared" si="14"/>
        <v>316</v>
      </c>
      <c r="D329" s="41"/>
      <c r="E329" s="445"/>
      <c r="F329" s="446"/>
      <c r="G329" s="448"/>
      <c r="H329" s="450"/>
      <c r="I329" s="451"/>
      <c r="J329" s="148" t="str">
        <f t="shared" si="12"/>
        <v/>
      </c>
      <c r="K329" s="41"/>
      <c r="S329" s="2" t="str">
        <f t="shared" si="13"/>
        <v/>
      </c>
    </row>
    <row r="330" spans="2:19" x14ac:dyDescent="0.25">
      <c r="B330" s="41"/>
      <c r="C330" s="305">
        <f t="shared" si="14"/>
        <v>317</v>
      </c>
      <c r="D330" s="41"/>
      <c r="E330" s="445"/>
      <c r="F330" s="446"/>
      <c r="G330" s="448"/>
      <c r="H330" s="450"/>
      <c r="I330" s="451"/>
      <c r="J330" s="148" t="str">
        <f t="shared" si="12"/>
        <v/>
      </c>
      <c r="K330" s="41"/>
      <c r="S330" s="2" t="str">
        <f t="shared" si="13"/>
        <v/>
      </c>
    </row>
    <row r="331" spans="2:19" x14ac:dyDescent="0.25">
      <c r="B331" s="41"/>
      <c r="C331" s="305">
        <f t="shared" si="14"/>
        <v>318</v>
      </c>
      <c r="D331" s="41"/>
      <c r="E331" s="445"/>
      <c r="F331" s="446"/>
      <c r="G331" s="448"/>
      <c r="H331" s="450"/>
      <c r="I331" s="451"/>
      <c r="J331" s="148" t="str">
        <f t="shared" si="12"/>
        <v/>
      </c>
      <c r="K331" s="41"/>
      <c r="S331" s="2" t="str">
        <f t="shared" si="13"/>
        <v/>
      </c>
    </row>
    <row r="332" spans="2:19" x14ac:dyDescent="0.25">
      <c r="B332" s="41"/>
      <c r="C332" s="305">
        <f t="shared" si="14"/>
        <v>319</v>
      </c>
      <c r="D332" s="41"/>
      <c r="E332" s="445"/>
      <c r="F332" s="446"/>
      <c r="G332" s="448"/>
      <c r="H332" s="450"/>
      <c r="I332" s="451"/>
      <c r="J332" s="148" t="str">
        <f t="shared" si="12"/>
        <v/>
      </c>
      <c r="K332" s="41"/>
      <c r="S332" s="2" t="str">
        <f t="shared" si="13"/>
        <v/>
      </c>
    </row>
    <row r="333" spans="2:19" x14ac:dyDescent="0.25">
      <c r="B333" s="41"/>
      <c r="C333" s="305">
        <f t="shared" si="14"/>
        <v>320</v>
      </c>
      <c r="D333" s="41"/>
      <c r="E333" s="445"/>
      <c r="F333" s="446"/>
      <c r="G333" s="448"/>
      <c r="H333" s="450"/>
      <c r="I333" s="451"/>
      <c r="J333" s="148" t="str">
        <f t="shared" si="12"/>
        <v/>
      </c>
      <c r="K333" s="41"/>
      <c r="S333" s="2" t="str">
        <f t="shared" si="13"/>
        <v/>
      </c>
    </row>
    <row r="334" spans="2:19" x14ac:dyDescent="0.25">
      <c r="B334" s="41"/>
      <c r="C334" s="305">
        <f t="shared" si="14"/>
        <v>321</v>
      </c>
      <c r="D334" s="41"/>
      <c r="E334" s="445"/>
      <c r="F334" s="446"/>
      <c r="G334" s="448"/>
      <c r="H334" s="450"/>
      <c r="I334" s="451"/>
      <c r="J334" s="148" t="str">
        <f t="shared" ref="J334:J397" si="15">IF(ISBLANK(E334),"",IF(S334&lt;&gt;"",S334,IF(ISERROR(INT(LEFT(E334,3))),"Repair Parts",IF(OR(INT(LEFT(E334,3))=155,INT(LEFT(E334,3))&gt;159),"Repair Parts",IF(INT(LEFT(E334,3))=150,"Tires","UNKNOWN")))))</f>
        <v/>
      </c>
      <c r="K334" s="41"/>
      <c r="S334" s="2" t="str">
        <f t="shared" ref="S334:S397" si="16">IF(ISERROR(INT(LEFT(E334,3))),"",IF(INT(LEFT(E334,3))=159,IF(AND(INT(LEFT(E334,3))=159,INT(E334)&lt;&gt;159000098,INT(E334)&lt;&gt;159000099,OR(AND(INT(E334)&gt;=159000000,INT(E334)&lt;=159000051),INT(E334)&gt;159000062)),"Oil",IF(INT(E334)=159000054,"Diesel",IF(INT(E334)=159000055,"Gasoline",IF(INT(LEFT(E334,3))=159,"Other Fuels / DEF")))),""))</f>
        <v/>
      </c>
    </row>
    <row r="335" spans="2:19" x14ac:dyDescent="0.25">
      <c r="B335" s="41"/>
      <c r="C335" s="305">
        <f t="shared" ref="C335:C398" si="17">ROW()-13</f>
        <v>322</v>
      </c>
      <c r="D335" s="41"/>
      <c r="E335" s="445"/>
      <c r="F335" s="446"/>
      <c r="G335" s="448"/>
      <c r="H335" s="450"/>
      <c r="I335" s="451"/>
      <c r="J335" s="148" t="str">
        <f t="shared" si="15"/>
        <v/>
      </c>
      <c r="K335" s="41"/>
      <c r="S335" s="2" t="str">
        <f t="shared" si="16"/>
        <v/>
      </c>
    </row>
    <row r="336" spans="2:19" x14ac:dyDescent="0.25">
      <c r="B336" s="41"/>
      <c r="C336" s="305">
        <f t="shared" si="17"/>
        <v>323</v>
      </c>
      <c r="D336" s="41"/>
      <c r="E336" s="445"/>
      <c r="F336" s="446"/>
      <c r="G336" s="448"/>
      <c r="H336" s="450"/>
      <c r="I336" s="451"/>
      <c r="J336" s="148" t="str">
        <f t="shared" si="15"/>
        <v/>
      </c>
      <c r="K336" s="41"/>
      <c r="S336" s="2" t="str">
        <f t="shared" si="16"/>
        <v/>
      </c>
    </row>
    <row r="337" spans="2:19" x14ac:dyDescent="0.25">
      <c r="B337" s="41"/>
      <c r="C337" s="305">
        <f t="shared" si="17"/>
        <v>324</v>
      </c>
      <c r="D337" s="41"/>
      <c r="E337" s="445"/>
      <c r="F337" s="446"/>
      <c r="G337" s="448"/>
      <c r="H337" s="450"/>
      <c r="I337" s="451"/>
      <c r="J337" s="148" t="str">
        <f t="shared" si="15"/>
        <v/>
      </c>
      <c r="K337" s="41"/>
      <c r="S337" s="2" t="str">
        <f t="shared" si="16"/>
        <v/>
      </c>
    </row>
    <row r="338" spans="2:19" x14ac:dyDescent="0.25">
      <c r="B338" s="41"/>
      <c r="C338" s="305">
        <f t="shared" si="17"/>
        <v>325</v>
      </c>
      <c r="D338" s="41"/>
      <c r="E338" s="445"/>
      <c r="F338" s="446"/>
      <c r="G338" s="448"/>
      <c r="H338" s="450"/>
      <c r="I338" s="451"/>
      <c r="J338" s="148" t="str">
        <f t="shared" si="15"/>
        <v/>
      </c>
      <c r="K338" s="41"/>
      <c r="S338" s="2" t="str">
        <f t="shared" si="16"/>
        <v/>
      </c>
    </row>
    <row r="339" spans="2:19" x14ac:dyDescent="0.25">
      <c r="B339" s="41"/>
      <c r="C339" s="305">
        <f t="shared" si="17"/>
        <v>326</v>
      </c>
      <c r="D339" s="41"/>
      <c r="E339" s="445"/>
      <c r="F339" s="446"/>
      <c r="G339" s="448"/>
      <c r="H339" s="450"/>
      <c r="I339" s="451"/>
      <c r="J339" s="148" t="str">
        <f t="shared" si="15"/>
        <v/>
      </c>
      <c r="K339" s="41"/>
      <c r="S339" s="2" t="str">
        <f t="shared" si="16"/>
        <v/>
      </c>
    </row>
    <row r="340" spans="2:19" x14ac:dyDescent="0.25">
      <c r="B340" s="41"/>
      <c r="C340" s="305">
        <f t="shared" si="17"/>
        <v>327</v>
      </c>
      <c r="D340" s="41"/>
      <c r="E340" s="445"/>
      <c r="F340" s="446"/>
      <c r="G340" s="448"/>
      <c r="H340" s="450"/>
      <c r="I340" s="451"/>
      <c r="J340" s="148" t="str">
        <f t="shared" si="15"/>
        <v/>
      </c>
      <c r="K340" s="41"/>
      <c r="S340" s="2" t="str">
        <f t="shared" si="16"/>
        <v/>
      </c>
    </row>
    <row r="341" spans="2:19" x14ac:dyDescent="0.25">
      <c r="B341" s="41"/>
      <c r="C341" s="305">
        <f t="shared" si="17"/>
        <v>328</v>
      </c>
      <c r="D341" s="41"/>
      <c r="E341" s="445"/>
      <c r="F341" s="446"/>
      <c r="G341" s="448"/>
      <c r="H341" s="450"/>
      <c r="I341" s="451"/>
      <c r="J341" s="148" t="str">
        <f t="shared" si="15"/>
        <v/>
      </c>
      <c r="K341" s="41"/>
      <c r="S341" s="2" t="str">
        <f t="shared" si="16"/>
        <v/>
      </c>
    </row>
    <row r="342" spans="2:19" x14ac:dyDescent="0.25">
      <c r="B342" s="41"/>
      <c r="C342" s="305">
        <f t="shared" si="17"/>
        <v>329</v>
      </c>
      <c r="D342" s="41"/>
      <c r="E342" s="445"/>
      <c r="F342" s="446"/>
      <c r="G342" s="448"/>
      <c r="H342" s="450"/>
      <c r="I342" s="451"/>
      <c r="J342" s="148" t="str">
        <f t="shared" si="15"/>
        <v/>
      </c>
      <c r="K342" s="41"/>
      <c r="S342" s="2" t="str">
        <f t="shared" si="16"/>
        <v/>
      </c>
    </row>
    <row r="343" spans="2:19" x14ac:dyDescent="0.25">
      <c r="B343" s="41"/>
      <c r="C343" s="305">
        <f t="shared" si="17"/>
        <v>330</v>
      </c>
      <c r="D343" s="41"/>
      <c r="E343" s="445"/>
      <c r="F343" s="446"/>
      <c r="G343" s="448"/>
      <c r="H343" s="450"/>
      <c r="I343" s="451"/>
      <c r="J343" s="148" t="str">
        <f t="shared" si="15"/>
        <v/>
      </c>
      <c r="K343" s="41"/>
      <c r="S343" s="2" t="str">
        <f t="shared" si="16"/>
        <v/>
      </c>
    </row>
    <row r="344" spans="2:19" x14ac:dyDescent="0.25">
      <c r="B344" s="41"/>
      <c r="C344" s="305">
        <f t="shared" si="17"/>
        <v>331</v>
      </c>
      <c r="D344" s="41"/>
      <c r="E344" s="445"/>
      <c r="F344" s="446"/>
      <c r="G344" s="448"/>
      <c r="H344" s="450"/>
      <c r="I344" s="451"/>
      <c r="J344" s="148" t="str">
        <f t="shared" si="15"/>
        <v/>
      </c>
      <c r="K344" s="41"/>
      <c r="S344" s="2" t="str">
        <f t="shared" si="16"/>
        <v/>
      </c>
    </row>
    <row r="345" spans="2:19" x14ac:dyDescent="0.25">
      <c r="B345" s="41"/>
      <c r="C345" s="305">
        <f t="shared" si="17"/>
        <v>332</v>
      </c>
      <c r="D345" s="41"/>
      <c r="E345" s="445"/>
      <c r="F345" s="446"/>
      <c r="G345" s="448"/>
      <c r="H345" s="450"/>
      <c r="I345" s="451"/>
      <c r="J345" s="148" t="str">
        <f t="shared" si="15"/>
        <v/>
      </c>
      <c r="K345" s="41"/>
      <c r="S345" s="2" t="str">
        <f t="shared" si="16"/>
        <v/>
      </c>
    </row>
    <row r="346" spans="2:19" x14ac:dyDescent="0.25">
      <c r="B346" s="41"/>
      <c r="C346" s="305">
        <f t="shared" si="17"/>
        <v>333</v>
      </c>
      <c r="D346" s="41"/>
      <c r="E346" s="445"/>
      <c r="F346" s="446"/>
      <c r="G346" s="448"/>
      <c r="H346" s="450"/>
      <c r="I346" s="451"/>
      <c r="J346" s="148" t="str">
        <f t="shared" si="15"/>
        <v/>
      </c>
      <c r="K346" s="41"/>
      <c r="S346" s="2" t="str">
        <f t="shared" si="16"/>
        <v/>
      </c>
    </row>
    <row r="347" spans="2:19" x14ac:dyDescent="0.25">
      <c r="B347" s="41"/>
      <c r="C347" s="305">
        <f t="shared" si="17"/>
        <v>334</v>
      </c>
      <c r="D347" s="41"/>
      <c r="E347" s="445"/>
      <c r="F347" s="446"/>
      <c r="G347" s="448"/>
      <c r="H347" s="450"/>
      <c r="I347" s="451"/>
      <c r="J347" s="148" t="str">
        <f t="shared" si="15"/>
        <v/>
      </c>
      <c r="K347" s="41"/>
      <c r="S347" s="2" t="str">
        <f t="shared" si="16"/>
        <v/>
      </c>
    </row>
    <row r="348" spans="2:19" x14ac:dyDescent="0.25">
      <c r="B348" s="41"/>
      <c r="C348" s="305">
        <f t="shared" si="17"/>
        <v>335</v>
      </c>
      <c r="D348" s="41"/>
      <c r="E348" s="445"/>
      <c r="F348" s="446"/>
      <c r="G348" s="448"/>
      <c r="H348" s="450"/>
      <c r="I348" s="451"/>
      <c r="J348" s="148" t="str">
        <f t="shared" si="15"/>
        <v/>
      </c>
      <c r="K348" s="41"/>
      <c r="S348" s="2" t="str">
        <f t="shared" si="16"/>
        <v/>
      </c>
    </row>
    <row r="349" spans="2:19" x14ac:dyDescent="0.25">
      <c r="B349" s="41"/>
      <c r="C349" s="305">
        <f t="shared" si="17"/>
        <v>336</v>
      </c>
      <c r="D349" s="41"/>
      <c r="E349" s="445"/>
      <c r="F349" s="446"/>
      <c r="G349" s="448"/>
      <c r="H349" s="450"/>
      <c r="I349" s="451"/>
      <c r="J349" s="148" t="str">
        <f t="shared" si="15"/>
        <v/>
      </c>
      <c r="K349" s="41"/>
      <c r="S349" s="2" t="str">
        <f t="shared" si="16"/>
        <v/>
      </c>
    </row>
    <row r="350" spans="2:19" x14ac:dyDescent="0.25">
      <c r="B350" s="41"/>
      <c r="C350" s="305">
        <f t="shared" si="17"/>
        <v>337</v>
      </c>
      <c r="D350" s="41"/>
      <c r="E350" s="445"/>
      <c r="F350" s="446"/>
      <c r="G350" s="448"/>
      <c r="H350" s="450"/>
      <c r="I350" s="451"/>
      <c r="J350" s="148" t="str">
        <f t="shared" si="15"/>
        <v/>
      </c>
      <c r="K350" s="41"/>
      <c r="S350" s="2" t="str">
        <f t="shared" si="16"/>
        <v/>
      </c>
    </row>
    <row r="351" spans="2:19" x14ac:dyDescent="0.25">
      <c r="B351" s="41"/>
      <c r="C351" s="305">
        <f t="shared" si="17"/>
        <v>338</v>
      </c>
      <c r="D351" s="41"/>
      <c r="E351" s="445"/>
      <c r="F351" s="446"/>
      <c r="G351" s="448"/>
      <c r="H351" s="450"/>
      <c r="I351" s="451"/>
      <c r="J351" s="148" t="str">
        <f t="shared" si="15"/>
        <v/>
      </c>
      <c r="K351" s="41"/>
      <c r="S351" s="2" t="str">
        <f t="shared" si="16"/>
        <v/>
      </c>
    </row>
    <row r="352" spans="2:19" x14ac:dyDescent="0.25">
      <c r="B352" s="41"/>
      <c r="C352" s="305">
        <f t="shared" si="17"/>
        <v>339</v>
      </c>
      <c r="D352" s="41"/>
      <c r="E352" s="445"/>
      <c r="F352" s="446"/>
      <c r="G352" s="448"/>
      <c r="H352" s="450"/>
      <c r="I352" s="451"/>
      <c r="J352" s="148" t="str">
        <f t="shared" si="15"/>
        <v/>
      </c>
      <c r="K352" s="41"/>
      <c r="S352" s="2" t="str">
        <f t="shared" si="16"/>
        <v/>
      </c>
    </row>
    <row r="353" spans="2:19" x14ac:dyDescent="0.25">
      <c r="B353" s="41"/>
      <c r="C353" s="305">
        <f t="shared" si="17"/>
        <v>340</v>
      </c>
      <c r="D353" s="41"/>
      <c r="E353" s="445"/>
      <c r="F353" s="446"/>
      <c r="G353" s="448"/>
      <c r="H353" s="450"/>
      <c r="I353" s="451"/>
      <c r="J353" s="148" t="str">
        <f t="shared" si="15"/>
        <v/>
      </c>
      <c r="K353" s="41"/>
      <c r="S353" s="2" t="str">
        <f t="shared" si="16"/>
        <v/>
      </c>
    </row>
    <row r="354" spans="2:19" x14ac:dyDescent="0.25">
      <c r="B354" s="41"/>
      <c r="C354" s="305">
        <f t="shared" si="17"/>
        <v>341</v>
      </c>
      <c r="D354" s="41"/>
      <c r="E354" s="445"/>
      <c r="F354" s="446"/>
      <c r="G354" s="448"/>
      <c r="H354" s="450"/>
      <c r="I354" s="451"/>
      <c r="J354" s="148" t="str">
        <f t="shared" si="15"/>
        <v/>
      </c>
      <c r="K354" s="41"/>
      <c r="S354" s="2" t="str">
        <f t="shared" si="16"/>
        <v/>
      </c>
    </row>
    <row r="355" spans="2:19" x14ac:dyDescent="0.25">
      <c r="B355" s="41"/>
      <c r="C355" s="305">
        <f t="shared" si="17"/>
        <v>342</v>
      </c>
      <c r="D355" s="41"/>
      <c r="E355" s="445"/>
      <c r="F355" s="446"/>
      <c r="G355" s="448"/>
      <c r="H355" s="450"/>
      <c r="I355" s="451"/>
      <c r="J355" s="148" t="str">
        <f t="shared" si="15"/>
        <v/>
      </c>
      <c r="K355" s="41"/>
      <c r="S355" s="2" t="str">
        <f t="shared" si="16"/>
        <v/>
      </c>
    </row>
    <row r="356" spans="2:19" x14ac:dyDescent="0.25">
      <c r="B356" s="41"/>
      <c r="C356" s="305">
        <f t="shared" si="17"/>
        <v>343</v>
      </c>
      <c r="D356" s="41"/>
      <c r="E356" s="445"/>
      <c r="F356" s="446"/>
      <c r="G356" s="448"/>
      <c r="H356" s="450"/>
      <c r="I356" s="451"/>
      <c r="J356" s="148" t="str">
        <f t="shared" si="15"/>
        <v/>
      </c>
      <c r="K356" s="41"/>
      <c r="S356" s="2" t="str">
        <f t="shared" si="16"/>
        <v/>
      </c>
    </row>
    <row r="357" spans="2:19" x14ac:dyDescent="0.25">
      <c r="B357" s="41"/>
      <c r="C357" s="305">
        <f t="shared" si="17"/>
        <v>344</v>
      </c>
      <c r="D357" s="41"/>
      <c r="E357" s="445"/>
      <c r="F357" s="446"/>
      <c r="G357" s="448"/>
      <c r="H357" s="450"/>
      <c r="I357" s="451"/>
      <c r="J357" s="148" t="str">
        <f t="shared" si="15"/>
        <v/>
      </c>
      <c r="K357" s="41"/>
      <c r="S357" s="2" t="str">
        <f t="shared" si="16"/>
        <v/>
      </c>
    </row>
    <row r="358" spans="2:19" x14ac:dyDescent="0.25">
      <c r="B358" s="41"/>
      <c r="C358" s="305">
        <f t="shared" si="17"/>
        <v>345</v>
      </c>
      <c r="D358" s="41"/>
      <c r="E358" s="445"/>
      <c r="F358" s="446"/>
      <c r="G358" s="448"/>
      <c r="H358" s="450"/>
      <c r="I358" s="451"/>
      <c r="J358" s="148" t="str">
        <f t="shared" si="15"/>
        <v/>
      </c>
      <c r="K358" s="41"/>
      <c r="S358" s="2" t="str">
        <f t="shared" si="16"/>
        <v/>
      </c>
    </row>
    <row r="359" spans="2:19" x14ac:dyDescent="0.25">
      <c r="B359" s="41"/>
      <c r="C359" s="305">
        <f t="shared" si="17"/>
        <v>346</v>
      </c>
      <c r="D359" s="41"/>
      <c r="E359" s="445"/>
      <c r="F359" s="446"/>
      <c r="G359" s="448"/>
      <c r="H359" s="450"/>
      <c r="I359" s="451"/>
      <c r="J359" s="148" t="str">
        <f t="shared" si="15"/>
        <v/>
      </c>
      <c r="K359" s="41"/>
      <c r="S359" s="2" t="str">
        <f t="shared" si="16"/>
        <v/>
      </c>
    </row>
    <row r="360" spans="2:19" x14ac:dyDescent="0.25">
      <c r="B360" s="41"/>
      <c r="C360" s="305">
        <f t="shared" si="17"/>
        <v>347</v>
      </c>
      <c r="D360" s="41"/>
      <c r="E360" s="445"/>
      <c r="F360" s="446"/>
      <c r="G360" s="448"/>
      <c r="H360" s="450"/>
      <c r="I360" s="451"/>
      <c r="J360" s="148" t="str">
        <f t="shared" si="15"/>
        <v/>
      </c>
      <c r="K360" s="41"/>
      <c r="S360" s="2" t="str">
        <f t="shared" si="16"/>
        <v/>
      </c>
    </row>
    <row r="361" spans="2:19" x14ac:dyDescent="0.25">
      <c r="B361" s="41"/>
      <c r="C361" s="305">
        <f t="shared" si="17"/>
        <v>348</v>
      </c>
      <c r="D361" s="41"/>
      <c r="E361" s="445"/>
      <c r="F361" s="446"/>
      <c r="G361" s="448"/>
      <c r="H361" s="450"/>
      <c r="I361" s="451"/>
      <c r="J361" s="148" t="str">
        <f t="shared" si="15"/>
        <v/>
      </c>
      <c r="K361" s="41"/>
      <c r="S361" s="2" t="str">
        <f t="shared" si="16"/>
        <v/>
      </c>
    </row>
    <row r="362" spans="2:19" x14ac:dyDescent="0.25">
      <c r="B362" s="41"/>
      <c r="C362" s="305">
        <f t="shared" si="17"/>
        <v>349</v>
      </c>
      <c r="D362" s="41"/>
      <c r="E362" s="445"/>
      <c r="F362" s="446"/>
      <c r="G362" s="448"/>
      <c r="H362" s="450"/>
      <c r="I362" s="451"/>
      <c r="J362" s="148" t="str">
        <f t="shared" si="15"/>
        <v/>
      </c>
      <c r="K362" s="41"/>
      <c r="S362" s="2" t="str">
        <f t="shared" si="16"/>
        <v/>
      </c>
    </row>
    <row r="363" spans="2:19" x14ac:dyDescent="0.25">
      <c r="B363" s="41"/>
      <c r="C363" s="305">
        <f t="shared" si="17"/>
        <v>350</v>
      </c>
      <c r="D363" s="41"/>
      <c r="E363" s="445"/>
      <c r="F363" s="446"/>
      <c r="G363" s="448"/>
      <c r="H363" s="450"/>
      <c r="I363" s="451"/>
      <c r="J363" s="148" t="str">
        <f t="shared" si="15"/>
        <v/>
      </c>
      <c r="K363" s="41"/>
      <c r="S363" s="2" t="str">
        <f t="shared" si="16"/>
        <v/>
      </c>
    </row>
    <row r="364" spans="2:19" x14ac:dyDescent="0.25">
      <c r="B364" s="41"/>
      <c r="C364" s="305">
        <f t="shared" si="17"/>
        <v>351</v>
      </c>
      <c r="D364" s="41"/>
      <c r="E364" s="445"/>
      <c r="F364" s="446"/>
      <c r="G364" s="448"/>
      <c r="H364" s="450"/>
      <c r="I364" s="451"/>
      <c r="J364" s="148" t="str">
        <f t="shared" si="15"/>
        <v/>
      </c>
      <c r="K364" s="41"/>
      <c r="S364" s="2" t="str">
        <f t="shared" si="16"/>
        <v/>
      </c>
    </row>
    <row r="365" spans="2:19" x14ac:dyDescent="0.25">
      <c r="B365" s="41"/>
      <c r="C365" s="305">
        <f t="shared" si="17"/>
        <v>352</v>
      </c>
      <c r="D365" s="41"/>
      <c r="E365" s="445"/>
      <c r="F365" s="446"/>
      <c r="G365" s="448"/>
      <c r="H365" s="450"/>
      <c r="I365" s="451"/>
      <c r="J365" s="148" t="str">
        <f t="shared" si="15"/>
        <v/>
      </c>
      <c r="K365" s="41"/>
      <c r="S365" s="2" t="str">
        <f t="shared" si="16"/>
        <v/>
      </c>
    </row>
    <row r="366" spans="2:19" x14ac:dyDescent="0.25">
      <c r="B366" s="41"/>
      <c r="C366" s="305">
        <f t="shared" si="17"/>
        <v>353</v>
      </c>
      <c r="D366" s="41"/>
      <c r="E366" s="445"/>
      <c r="F366" s="446"/>
      <c r="G366" s="448"/>
      <c r="H366" s="450"/>
      <c r="I366" s="451"/>
      <c r="J366" s="148" t="str">
        <f t="shared" si="15"/>
        <v/>
      </c>
      <c r="K366" s="41"/>
      <c r="S366" s="2" t="str">
        <f t="shared" si="16"/>
        <v/>
      </c>
    </row>
    <row r="367" spans="2:19" x14ac:dyDescent="0.25">
      <c r="B367" s="41"/>
      <c r="C367" s="305">
        <f t="shared" si="17"/>
        <v>354</v>
      </c>
      <c r="D367" s="41"/>
      <c r="E367" s="445"/>
      <c r="F367" s="446"/>
      <c r="G367" s="448"/>
      <c r="H367" s="450"/>
      <c r="I367" s="451"/>
      <c r="J367" s="148" t="str">
        <f t="shared" si="15"/>
        <v/>
      </c>
      <c r="K367" s="41"/>
      <c r="S367" s="2" t="str">
        <f t="shared" si="16"/>
        <v/>
      </c>
    </row>
    <row r="368" spans="2:19" x14ac:dyDescent="0.25">
      <c r="B368" s="41"/>
      <c r="C368" s="305">
        <f t="shared" si="17"/>
        <v>355</v>
      </c>
      <c r="D368" s="41"/>
      <c r="E368" s="445"/>
      <c r="F368" s="446"/>
      <c r="G368" s="448"/>
      <c r="H368" s="450"/>
      <c r="I368" s="451"/>
      <c r="J368" s="148" t="str">
        <f t="shared" si="15"/>
        <v/>
      </c>
      <c r="K368" s="41"/>
      <c r="S368" s="2" t="str">
        <f t="shared" si="16"/>
        <v/>
      </c>
    </row>
    <row r="369" spans="2:19" x14ac:dyDescent="0.25">
      <c r="B369" s="41"/>
      <c r="C369" s="305">
        <f t="shared" si="17"/>
        <v>356</v>
      </c>
      <c r="D369" s="41"/>
      <c r="E369" s="445"/>
      <c r="F369" s="446"/>
      <c r="G369" s="448"/>
      <c r="H369" s="450"/>
      <c r="I369" s="451"/>
      <c r="J369" s="148" t="str">
        <f t="shared" si="15"/>
        <v/>
      </c>
      <c r="K369" s="41"/>
      <c r="S369" s="2" t="str">
        <f t="shared" si="16"/>
        <v/>
      </c>
    </row>
    <row r="370" spans="2:19" x14ac:dyDescent="0.25">
      <c r="B370" s="41"/>
      <c r="C370" s="305">
        <f t="shared" si="17"/>
        <v>357</v>
      </c>
      <c r="D370" s="41"/>
      <c r="E370" s="445"/>
      <c r="F370" s="446"/>
      <c r="G370" s="448"/>
      <c r="H370" s="450"/>
      <c r="I370" s="451"/>
      <c r="J370" s="148" t="str">
        <f t="shared" si="15"/>
        <v/>
      </c>
      <c r="K370" s="41"/>
      <c r="S370" s="2" t="str">
        <f t="shared" si="16"/>
        <v/>
      </c>
    </row>
    <row r="371" spans="2:19" x14ac:dyDescent="0.25">
      <c r="B371" s="41"/>
      <c r="C371" s="305">
        <f t="shared" si="17"/>
        <v>358</v>
      </c>
      <c r="D371" s="41"/>
      <c r="E371" s="445"/>
      <c r="F371" s="446"/>
      <c r="G371" s="448"/>
      <c r="H371" s="450"/>
      <c r="I371" s="451"/>
      <c r="J371" s="148" t="str">
        <f t="shared" si="15"/>
        <v/>
      </c>
      <c r="K371" s="41"/>
      <c r="S371" s="2" t="str">
        <f t="shared" si="16"/>
        <v/>
      </c>
    </row>
    <row r="372" spans="2:19" x14ac:dyDescent="0.25">
      <c r="B372" s="41"/>
      <c r="C372" s="305">
        <f t="shared" si="17"/>
        <v>359</v>
      </c>
      <c r="D372" s="41"/>
      <c r="E372" s="445"/>
      <c r="F372" s="446"/>
      <c r="G372" s="448"/>
      <c r="H372" s="450"/>
      <c r="I372" s="451"/>
      <c r="J372" s="148" t="str">
        <f t="shared" si="15"/>
        <v/>
      </c>
      <c r="K372" s="41"/>
      <c r="S372" s="2" t="str">
        <f t="shared" si="16"/>
        <v/>
      </c>
    </row>
    <row r="373" spans="2:19" x14ac:dyDescent="0.25">
      <c r="B373" s="41"/>
      <c r="C373" s="305">
        <f t="shared" si="17"/>
        <v>360</v>
      </c>
      <c r="D373" s="41"/>
      <c r="E373" s="445"/>
      <c r="F373" s="446"/>
      <c r="G373" s="448"/>
      <c r="H373" s="450"/>
      <c r="I373" s="451"/>
      <c r="J373" s="148" t="str">
        <f t="shared" si="15"/>
        <v/>
      </c>
      <c r="K373" s="41"/>
      <c r="S373" s="2" t="str">
        <f t="shared" si="16"/>
        <v/>
      </c>
    </row>
    <row r="374" spans="2:19" x14ac:dyDescent="0.25">
      <c r="B374" s="41"/>
      <c r="C374" s="305">
        <f t="shared" si="17"/>
        <v>361</v>
      </c>
      <c r="D374" s="41"/>
      <c r="E374" s="445"/>
      <c r="F374" s="446"/>
      <c r="G374" s="448"/>
      <c r="H374" s="450"/>
      <c r="I374" s="451"/>
      <c r="J374" s="148" t="str">
        <f t="shared" si="15"/>
        <v/>
      </c>
      <c r="K374" s="41"/>
      <c r="S374" s="2" t="str">
        <f t="shared" si="16"/>
        <v/>
      </c>
    </row>
    <row r="375" spans="2:19" x14ac:dyDescent="0.25">
      <c r="B375" s="41"/>
      <c r="C375" s="305">
        <f t="shared" si="17"/>
        <v>362</v>
      </c>
      <c r="D375" s="41"/>
      <c r="E375" s="445"/>
      <c r="F375" s="446"/>
      <c r="G375" s="448"/>
      <c r="H375" s="450"/>
      <c r="I375" s="451"/>
      <c r="J375" s="148" t="str">
        <f t="shared" si="15"/>
        <v/>
      </c>
      <c r="K375" s="41"/>
      <c r="S375" s="2" t="str">
        <f t="shared" si="16"/>
        <v/>
      </c>
    </row>
    <row r="376" spans="2:19" x14ac:dyDescent="0.25">
      <c r="B376" s="41"/>
      <c r="C376" s="305">
        <f t="shared" si="17"/>
        <v>363</v>
      </c>
      <c r="D376" s="41"/>
      <c r="E376" s="445"/>
      <c r="F376" s="446"/>
      <c r="G376" s="448"/>
      <c r="H376" s="450"/>
      <c r="I376" s="451"/>
      <c r="J376" s="148" t="str">
        <f t="shared" si="15"/>
        <v/>
      </c>
      <c r="K376" s="41"/>
      <c r="S376" s="2" t="str">
        <f t="shared" si="16"/>
        <v/>
      </c>
    </row>
    <row r="377" spans="2:19" x14ac:dyDescent="0.25">
      <c r="B377" s="41"/>
      <c r="C377" s="305">
        <f t="shared" si="17"/>
        <v>364</v>
      </c>
      <c r="D377" s="41"/>
      <c r="E377" s="445"/>
      <c r="F377" s="446"/>
      <c r="G377" s="448"/>
      <c r="H377" s="450"/>
      <c r="I377" s="451"/>
      <c r="J377" s="148" t="str">
        <f t="shared" si="15"/>
        <v/>
      </c>
      <c r="K377" s="41"/>
      <c r="S377" s="2" t="str">
        <f t="shared" si="16"/>
        <v/>
      </c>
    </row>
    <row r="378" spans="2:19" x14ac:dyDescent="0.25">
      <c r="B378" s="41"/>
      <c r="C378" s="305">
        <f t="shared" si="17"/>
        <v>365</v>
      </c>
      <c r="D378" s="41"/>
      <c r="E378" s="445"/>
      <c r="F378" s="446"/>
      <c r="G378" s="448"/>
      <c r="H378" s="450"/>
      <c r="I378" s="451"/>
      <c r="J378" s="148" t="str">
        <f t="shared" si="15"/>
        <v/>
      </c>
      <c r="K378" s="41"/>
      <c r="S378" s="2" t="str">
        <f t="shared" si="16"/>
        <v/>
      </c>
    </row>
    <row r="379" spans="2:19" x14ac:dyDescent="0.25">
      <c r="B379" s="41"/>
      <c r="C379" s="305">
        <f t="shared" si="17"/>
        <v>366</v>
      </c>
      <c r="D379" s="41"/>
      <c r="E379" s="445"/>
      <c r="F379" s="446"/>
      <c r="G379" s="448"/>
      <c r="H379" s="450"/>
      <c r="I379" s="451"/>
      <c r="J379" s="148" t="str">
        <f t="shared" si="15"/>
        <v/>
      </c>
      <c r="K379" s="41"/>
      <c r="S379" s="2" t="str">
        <f t="shared" si="16"/>
        <v/>
      </c>
    </row>
    <row r="380" spans="2:19" x14ac:dyDescent="0.25">
      <c r="B380" s="41"/>
      <c r="C380" s="305">
        <f t="shared" si="17"/>
        <v>367</v>
      </c>
      <c r="D380" s="41"/>
      <c r="E380" s="445"/>
      <c r="F380" s="446"/>
      <c r="G380" s="448"/>
      <c r="H380" s="450"/>
      <c r="I380" s="451"/>
      <c r="J380" s="148" t="str">
        <f t="shared" si="15"/>
        <v/>
      </c>
      <c r="K380" s="41"/>
      <c r="S380" s="2" t="str">
        <f t="shared" si="16"/>
        <v/>
      </c>
    </row>
    <row r="381" spans="2:19" x14ac:dyDescent="0.25">
      <c r="B381" s="41"/>
      <c r="C381" s="305">
        <f t="shared" si="17"/>
        <v>368</v>
      </c>
      <c r="D381" s="41"/>
      <c r="E381" s="445"/>
      <c r="F381" s="446"/>
      <c r="G381" s="448"/>
      <c r="H381" s="450"/>
      <c r="I381" s="451"/>
      <c r="J381" s="148" t="str">
        <f t="shared" si="15"/>
        <v/>
      </c>
      <c r="K381" s="41"/>
      <c r="S381" s="2" t="str">
        <f t="shared" si="16"/>
        <v/>
      </c>
    </row>
    <row r="382" spans="2:19" x14ac:dyDescent="0.25">
      <c r="B382" s="41"/>
      <c r="C382" s="305">
        <f t="shared" si="17"/>
        <v>369</v>
      </c>
      <c r="D382" s="41"/>
      <c r="E382" s="445"/>
      <c r="F382" s="446"/>
      <c r="G382" s="448"/>
      <c r="H382" s="450"/>
      <c r="I382" s="451"/>
      <c r="J382" s="148" t="str">
        <f t="shared" si="15"/>
        <v/>
      </c>
      <c r="K382" s="41"/>
      <c r="S382" s="2" t="str">
        <f t="shared" si="16"/>
        <v/>
      </c>
    </row>
    <row r="383" spans="2:19" x14ac:dyDescent="0.25">
      <c r="B383" s="41"/>
      <c r="C383" s="305">
        <f t="shared" si="17"/>
        <v>370</v>
      </c>
      <c r="D383" s="41"/>
      <c r="E383" s="445"/>
      <c r="F383" s="446"/>
      <c r="G383" s="448"/>
      <c r="H383" s="450"/>
      <c r="I383" s="451"/>
      <c r="J383" s="148" t="str">
        <f t="shared" si="15"/>
        <v/>
      </c>
      <c r="K383" s="41"/>
      <c r="S383" s="2" t="str">
        <f t="shared" si="16"/>
        <v/>
      </c>
    </row>
    <row r="384" spans="2:19" x14ac:dyDescent="0.25">
      <c r="B384" s="41"/>
      <c r="C384" s="305">
        <f t="shared" si="17"/>
        <v>371</v>
      </c>
      <c r="D384" s="41"/>
      <c r="E384" s="445"/>
      <c r="F384" s="446"/>
      <c r="G384" s="448"/>
      <c r="H384" s="450"/>
      <c r="I384" s="451"/>
      <c r="J384" s="148" t="str">
        <f t="shared" si="15"/>
        <v/>
      </c>
      <c r="K384" s="41"/>
      <c r="S384" s="2" t="str">
        <f t="shared" si="16"/>
        <v/>
      </c>
    </row>
    <row r="385" spans="2:19" x14ac:dyDescent="0.25">
      <c r="B385" s="41"/>
      <c r="C385" s="305">
        <f t="shared" si="17"/>
        <v>372</v>
      </c>
      <c r="D385" s="41"/>
      <c r="E385" s="445"/>
      <c r="F385" s="446"/>
      <c r="G385" s="448"/>
      <c r="H385" s="450"/>
      <c r="I385" s="451"/>
      <c r="J385" s="148" t="str">
        <f t="shared" si="15"/>
        <v/>
      </c>
      <c r="K385" s="41"/>
      <c r="S385" s="2" t="str">
        <f t="shared" si="16"/>
        <v/>
      </c>
    </row>
    <row r="386" spans="2:19" x14ac:dyDescent="0.25">
      <c r="B386" s="41"/>
      <c r="C386" s="305">
        <f t="shared" si="17"/>
        <v>373</v>
      </c>
      <c r="D386" s="41"/>
      <c r="E386" s="445"/>
      <c r="F386" s="446"/>
      <c r="G386" s="448"/>
      <c r="H386" s="450"/>
      <c r="I386" s="451"/>
      <c r="J386" s="148" t="str">
        <f t="shared" si="15"/>
        <v/>
      </c>
      <c r="K386" s="41"/>
      <c r="S386" s="2" t="str">
        <f t="shared" si="16"/>
        <v/>
      </c>
    </row>
    <row r="387" spans="2:19" x14ac:dyDescent="0.25">
      <c r="B387" s="41"/>
      <c r="C387" s="305">
        <f t="shared" si="17"/>
        <v>374</v>
      </c>
      <c r="D387" s="41"/>
      <c r="E387" s="445"/>
      <c r="F387" s="446"/>
      <c r="G387" s="448"/>
      <c r="H387" s="450"/>
      <c r="I387" s="451"/>
      <c r="J387" s="148" t="str">
        <f t="shared" si="15"/>
        <v/>
      </c>
      <c r="K387" s="41"/>
      <c r="S387" s="2" t="str">
        <f t="shared" si="16"/>
        <v/>
      </c>
    </row>
    <row r="388" spans="2:19" x14ac:dyDescent="0.25">
      <c r="B388" s="41"/>
      <c r="C388" s="305">
        <f t="shared" si="17"/>
        <v>375</v>
      </c>
      <c r="D388" s="41"/>
      <c r="E388" s="445"/>
      <c r="F388" s="446"/>
      <c r="G388" s="448"/>
      <c r="H388" s="450"/>
      <c r="I388" s="451"/>
      <c r="J388" s="148" t="str">
        <f t="shared" si="15"/>
        <v/>
      </c>
      <c r="K388" s="41"/>
      <c r="S388" s="2" t="str">
        <f t="shared" si="16"/>
        <v/>
      </c>
    </row>
    <row r="389" spans="2:19" x14ac:dyDescent="0.25">
      <c r="B389" s="41"/>
      <c r="C389" s="305">
        <f t="shared" si="17"/>
        <v>376</v>
      </c>
      <c r="D389" s="41"/>
      <c r="E389" s="445"/>
      <c r="F389" s="446"/>
      <c r="G389" s="448"/>
      <c r="H389" s="450"/>
      <c r="I389" s="451"/>
      <c r="J389" s="148" t="str">
        <f t="shared" si="15"/>
        <v/>
      </c>
      <c r="K389" s="41"/>
      <c r="S389" s="2" t="str">
        <f t="shared" si="16"/>
        <v/>
      </c>
    </row>
    <row r="390" spans="2:19" x14ac:dyDescent="0.25">
      <c r="B390" s="41"/>
      <c r="C390" s="305">
        <f t="shared" si="17"/>
        <v>377</v>
      </c>
      <c r="D390" s="41"/>
      <c r="E390" s="445"/>
      <c r="F390" s="446"/>
      <c r="G390" s="448"/>
      <c r="H390" s="450"/>
      <c r="I390" s="451"/>
      <c r="J390" s="148" t="str">
        <f t="shared" si="15"/>
        <v/>
      </c>
      <c r="K390" s="41"/>
      <c r="S390" s="2" t="str">
        <f t="shared" si="16"/>
        <v/>
      </c>
    </row>
    <row r="391" spans="2:19" x14ac:dyDescent="0.25">
      <c r="B391" s="41"/>
      <c r="C391" s="305">
        <f t="shared" si="17"/>
        <v>378</v>
      </c>
      <c r="D391" s="41"/>
      <c r="E391" s="445"/>
      <c r="F391" s="446"/>
      <c r="G391" s="448"/>
      <c r="H391" s="450"/>
      <c r="I391" s="451"/>
      <c r="J391" s="148" t="str">
        <f t="shared" si="15"/>
        <v/>
      </c>
      <c r="K391" s="41"/>
      <c r="S391" s="2" t="str">
        <f t="shared" si="16"/>
        <v/>
      </c>
    </row>
    <row r="392" spans="2:19" x14ac:dyDescent="0.25">
      <c r="B392" s="41"/>
      <c r="C392" s="305">
        <f t="shared" si="17"/>
        <v>379</v>
      </c>
      <c r="D392" s="41"/>
      <c r="E392" s="445"/>
      <c r="F392" s="446"/>
      <c r="G392" s="448"/>
      <c r="H392" s="450"/>
      <c r="I392" s="451"/>
      <c r="J392" s="148" t="str">
        <f t="shared" si="15"/>
        <v/>
      </c>
      <c r="K392" s="41"/>
      <c r="S392" s="2" t="str">
        <f t="shared" si="16"/>
        <v/>
      </c>
    </row>
    <row r="393" spans="2:19" x14ac:dyDescent="0.25">
      <c r="B393" s="41"/>
      <c r="C393" s="305">
        <f t="shared" si="17"/>
        <v>380</v>
      </c>
      <c r="D393" s="41"/>
      <c r="E393" s="445"/>
      <c r="F393" s="446"/>
      <c r="G393" s="448"/>
      <c r="H393" s="450"/>
      <c r="I393" s="451"/>
      <c r="J393" s="148" t="str">
        <f t="shared" si="15"/>
        <v/>
      </c>
      <c r="K393" s="41"/>
      <c r="S393" s="2" t="str">
        <f t="shared" si="16"/>
        <v/>
      </c>
    </row>
    <row r="394" spans="2:19" x14ac:dyDescent="0.25">
      <c r="B394" s="41"/>
      <c r="C394" s="305">
        <f t="shared" si="17"/>
        <v>381</v>
      </c>
      <c r="D394" s="41"/>
      <c r="E394" s="445"/>
      <c r="F394" s="446"/>
      <c r="G394" s="448"/>
      <c r="H394" s="450"/>
      <c r="I394" s="451"/>
      <c r="J394" s="148" t="str">
        <f t="shared" si="15"/>
        <v/>
      </c>
      <c r="K394" s="41"/>
      <c r="S394" s="2" t="str">
        <f t="shared" si="16"/>
        <v/>
      </c>
    </row>
    <row r="395" spans="2:19" x14ac:dyDescent="0.25">
      <c r="B395" s="41"/>
      <c r="C395" s="305">
        <f t="shared" si="17"/>
        <v>382</v>
      </c>
      <c r="D395" s="41"/>
      <c r="E395" s="445"/>
      <c r="F395" s="446"/>
      <c r="G395" s="448"/>
      <c r="H395" s="450"/>
      <c r="I395" s="451"/>
      <c r="J395" s="148" t="str">
        <f t="shared" si="15"/>
        <v/>
      </c>
      <c r="K395" s="41"/>
      <c r="S395" s="2" t="str">
        <f t="shared" si="16"/>
        <v/>
      </c>
    </row>
    <row r="396" spans="2:19" x14ac:dyDescent="0.25">
      <c r="B396" s="41"/>
      <c r="C396" s="305">
        <f t="shared" si="17"/>
        <v>383</v>
      </c>
      <c r="D396" s="41"/>
      <c r="E396" s="445"/>
      <c r="F396" s="446"/>
      <c r="G396" s="448"/>
      <c r="H396" s="450"/>
      <c r="I396" s="451"/>
      <c r="J396" s="148" t="str">
        <f t="shared" si="15"/>
        <v/>
      </c>
      <c r="K396" s="41"/>
      <c r="S396" s="2" t="str">
        <f t="shared" si="16"/>
        <v/>
      </c>
    </row>
    <row r="397" spans="2:19" x14ac:dyDescent="0.25">
      <c r="B397" s="41"/>
      <c r="C397" s="305">
        <f t="shared" si="17"/>
        <v>384</v>
      </c>
      <c r="D397" s="41"/>
      <c r="E397" s="445"/>
      <c r="F397" s="446"/>
      <c r="G397" s="448"/>
      <c r="H397" s="450"/>
      <c r="I397" s="451"/>
      <c r="J397" s="148" t="str">
        <f t="shared" si="15"/>
        <v/>
      </c>
      <c r="K397" s="41"/>
      <c r="S397" s="2" t="str">
        <f t="shared" si="16"/>
        <v/>
      </c>
    </row>
    <row r="398" spans="2:19" x14ac:dyDescent="0.25">
      <c r="B398" s="41"/>
      <c r="C398" s="305">
        <f t="shared" si="17"/>
        <v>385</v>
      </c>
      <c r="D398" s="41"/>
      <c r="E398" s="445"/>
      <c r="F398" s="446"/>
      <c r="G398" s="448"/>
      <c r="H398" s="450"/>
      <c r="I398" s="451"/>
      <c r="J398" s="148" t="str">
        <f t="shared" ref="J398:J461" si="18">IF(ISBLANK(E398),"",IF(S398&lt;&gt;"",S398,IF(ISERROR(INT(LEFT(E398,3))),"Repair Parts",IF(OR(INT(LEFT(E398,3))=155,INT(LEFT(E398,3))&gt;159),"Repair Parts",IF(INT(LEFT(E398,3))=150,"Tires","UNKNOWN")))))</f>
        <v/>
      </c>
      <c r="K398" s="41"/>
      <c r="S398" s="2" t="str">
        <f t="shared" ref="S398:S462" si="19">IF(ISERROR(INT(LEFT(E398,3))),"",IF(INT(LEFT(E398,3))=159,IF(AND(INT(LEFT(E398,3))=159,INT(E398)&lt;&gt;159000098,INT(E398)&lt;&gt;159000099,OR(AND(INT(E398)&gt;=159000000,INT(E398)&lt;=159000051),INT(E398)&gt;159000062)),"Oil",IF(INT(E398)=159000054,"Diesel",IF(INT(E398)=159000055,"Gasoline",IF(INT(LEFT(E398,3))=159,"Other Fuels / DEF")))),""))</f>
        <v/>
      </c>
    </row>
    <row r="399" spans="2:19" x14ac:dyDescent="0.25">
      <c r="B399" s="41"/>
      <c r="C399" s="305">
        <f t="shared" ref="C399:C462" si="20">ROW()-13</f>
        <v>386</v>
      </c>
      <c r="D399" s="41"/>
      <c r="E399" s="445"/>
      <c r="F399" s="446"/>
      <c r="G399" s="448"/>
      <c r="H399" s="450"/>
      <c r="I399" s="451"/>
      <c r="J399" s="148" t="str">
        <f t="shared" si="18"/>
        <v/>
      </c>
      <c r="K399" s="41"/>
      <c r="S399" s="2" t="str">
        <f t="shared" si="19"/>
        <v/>
      </c>
    </row>
    <row r="400" spans="2:19" x14ac:dyDescent="0.25">
      <c r="B400" s="41"/>
      <c r="C400" s="305">
        <f t="shared" si="20"/>
        <v>387</v>
      </c>
      <c r="D400" s="41"/>
      <c r="E400" s="445"/>
      <c r="F400" s="446"/>
      <c r="G400" s="448"/>
      <c r="H400" s="450"/>
      <c r="I400" s="451"/>
      <c r="J400" s="148" t="str">
        <f t="shared" si="18"/>
        <v/>
      </c>
      <c r="K400" s="41"/>
      <c r="S400" s="2" t="str">
        <f t="shared" si="19"/>
        <v/>
      </c>
    </row>
    <row r="401" spans="2:19" x14ac:dyDescent="0.25">
      <c r="B401" s="41"/>
      <c r="C401" s="305">
        <f t="shared" si="20"/>
        <v>388</v>
      </c>
      <c r="D401" s="41"/>
      <c r="E401" s="445"/>
      <c r="F401" s="446"/>
      <c r="G401" s="448"/>
      <c r="H401" s="450"/>
      <c r="I401" s="451"/>
      <c r="J401" s="148" t="str">
        <f t="shared" si="18"/>
        <v/>
      </c>
      <c r="K401" s="41"/>
      <c r="S401" s="2" t="str">
        <f t="shared" si="19"/>
        <v/>
      </c>
    </row>
    <row r="402" spans="2:19" x14ac:dyDescent="0.25">
      <c r="B402" s="41"/>
      <c r="C402" s="305">
        <f t="shared" si="20"/>
        <v>389</v>
      </c>
      <c r="D402" s="41"/>
      <c r="E402" s="445"/>
      <c r="F402" s="446"/>
      <c r="G402" s="448"/>
      <c r="H402" s="450"/>
      <c r="I402" s="451"/>
      <c r="J402" s="148" t="str">
        <f t="shared" si="18"/>
        <v/>
      </c>
      <c r="K402" s="41"/>
      <c r="S402" s="2" t="str">
        <f t="shared" si="19"/>
        <v/>
      </c>
    </row>
    <row r="403" spans="2:19" x14ac:dyDescent="0.25">
      <c r="B403" s="41"/>
      <c r="C403" s="305">
        <f t="shared" si="20"/>
        <v>390</v>
      </c>
      <c r="D403" s="41"/>
      <c r="E403" s="445"/>
      <c r="F403" s="446"/>
      <c r="G403" s="448"/>
      <c r="H403" s="450"/>
      <c r="I403" s="451"/>
      <c r="J403" s="148" t="str">
        <f t="shared" si="18"/>
        <v/>
      </c>
      <c r="K403" s="41"/>
      <c r="S403" s="2" t="str">
        <f t="shared" si="19"/>
        <v/>
      </c>
    </row>
    <row r="404" spans="2:19" x14ac:dyDescent="0.25">
      <c r="B404" s="41"/>
      <c r="C404" s="305">
        <f t="shared" si="20"/>
        <v>391</v>
      </c>
      <c r="D404" s="41"/>
      <c r="E404" s="445"/>
      <c r="F404" s="446"/>
      <c r="G404" s="448"/>
      <c r="H404" s="450"/>
      <c r="I404" s="451"/>
      <c r="J404" s="148" t="str">
        <f t="shared" si="18"/>
        <v/>
      </c>
      <c r="K404" s="41"/>
      <c r="S404" s="2" t="str">
        <f t="shared" si="19"/>
        <v/>
      </c>
    </row>
    <row r="405" spans="2:19" x14ac:dyDescent="0.25">
      <c r="B405" s="41"/>
      <c r="C405" s="305">
        <f t="shared" si="20"/>
        <v>392</v>
      </c>
      <c r="D405" s="41"/>
      <c r="E405" s="445"/>
      <c r="F405" s="446"/>
      <c r="G405" s="448"/>
      <c r="H405" s="450"/>
      <c r="I405" s="451"/>
      <c r="J405" s="148" t="str">
        <f t="shared" si="18"/>
        <v/>
      </c>
      <c r="K405" s="41"/>
      <c r="S405" s="2" t="str">
        <f t="shared" si="19"/>
        <v/>
      </c>
    </row>
    <row r="406" spans="2:19" x14ac:dyDescent="0.25">
      <c r="B406" s="41"/>
      <c r="C406" s="305">
        <f t="shared" si="20"/>
        <v>393</v>
      </c>
      <c r="D406" s="41"/>
      <c r="E406" s="445"/>
      <c r="F406" s="446"/>
      <c r="G406" s="448"/>
      <c r="H406" s="450"/>
      <c r="I406" s="451"/>
      <c r="J406" s="148" t="str">
        <f t="shared" si="18"/>
        <v/>
      </c>
      <c r="K406" s="41"/>
      <c r="S406" s="2" t="str">
        <f t="shared" si="19"/>
        <v/>
      </c>
    </row>
    <row r="407" spans="2:19" x14ac:dyDescent="0.25">
      <c r="B407" s="41"/>
      <c r="C407" s="305">
        <f t="shared" si="20"/>
        <v>394</v>
      </c>
      <c r="D407" s="41"/>
      <c r="E407" s="445"/>
      <c r="F407" s="446"/>
      <c r="G407" s="448"/>
      <c r="H407" s="450"/>
      <c r="I407" s="451"/>
      <c r="J407" s="148" t="str">
        <f t="shared" si="18"/>
        <v/>
      </c>
      <c r="K407" s="41"/>
      <c r="S407" s="2" t="str">
        <f t="shared" si="19"/>
        <v/>
      </c>
    </row>
    <row r="408" spans="2:19" x14ac:dyDescent="0.25">
      <c r="B408" s="41"/>
      <c r="C408" s="305">
        <f t="shared" si="20"/>
        <v>395</v>
      </c>
      <c r="D408" s="41"/>
      <c r="E408" s="445"/>
      <c r="F408" s="446"/>
      <c r="G408" s="448"/>
      <c r="H408" s="450"/>
      <c r="I408" s="451"/>
      <c r="J408" s="148" t="str">
        <f t="shared" si="18"/>
        <v/>
      </c>
      <c r="K408" s="41"/>
      <c r="S408" s="2" t="str">
        <f t="shared" si="19"/>
        <v/>
      </c>
    </row>
    <row r="409" spans="2:19" x14ac:dyDescent="0.25">
      <c r="B409" s="41"/>
      <c r="C409" s="305">
        <f t="shared" si="20"/>
        <v>396</v>
      </c>
      <c r="D409" s="41"/>
      <c r="E409" s="445"/>
      <c r="F409" s="446"/>
      <c r="G409" s="448"/>
      <c r="H409" s="450"/>
      <c r="I409" s="451"/>
      <c r="J409" s="148" t="str">
        <f t="shared" si="18"/>
        <v/>
      </c>
      <c r="K409" s="41"/>
      <c r="S409" s="2" t="str">
        <f t="shared" si="19"/>
        <v/>
      </c>
    </row>
    <row r="410" spans="2:19" x14ac:dyDescent="0.25">
      <c r="B410" s="41"/>
      <c r="C410" s="305">
        <f t="shared" si="20"/>
        <v>397</v>
      </c>
      <c r="D410" s="41"/>
      <c r="E410" s="445"/>
      <c r="F410" s="446"/>
      <c r="G410" s="448"/>
      <c r="H410" s="450"/>
      <c r="I410" s="451"/>
      <c r="J410" s="148" t="str">
        <f t="shared" si="18"/>
        <v/>
      </c>
      <c r="K410" s="41"/>
      <c r="S410" s="2" t="str">
        <f t="shared" si="19"/>
        <v/>
      </c>
    </row>
    <row r="411" spans="2:19" x14ac:dyDescent="0.25">
      <c r="B411" s="41"/>
      <c r="C411" s="305">
        <f t="shared" si="20"/>
        <v>398</v>
      </c>
      <c r="D411" s="41"/>
      <c r="E411" s="445"/>
      <c r="F411" s="446"/>
      <c r="G411" s="448"/>
      <c r="H411" s="450"/>
      <c r="I411" s="451"/>
      <c r="J411" s="148" t="str">
        <f t="shared" si="18"/>
        <v/>
      </c>
      <c r="K411" s="41"/>
      <c r="S411" s="2" t="str">
        <f t="shared" si="19"/>
        <v/>
      </c>
    </row>
    <row r="412" spans="2:19" x14ac:dyDescent="0.25">
      <c r="B412" s="41"/>
      <c r="C412" s="305">
        <f t="shared" si="20"/>
        <v>399</v>
      </c>
      <c r="D412" s="41"/>
      <c r="E412" s="445"/>
      <c r="F412" s="446"/>
      <c r="G412" s="448"/>
      <c r="H412" s="450"/>
      <c r="I412" s="451"/>
      <c r="J412" s="148" t="str">
        <f t="shared" si="18"/>
        <v/>
      </c>
      <c r="K412" s="41"/>
      <c r="S412" s="2" t="str">
        <f t="shared" si="19"/>
        <v/>
      </c>
    </row>
    <row r="413" spans="2:19" x14ac:dyDescent="0.25">
      <c r="B413" s="41"/>
      <c r="C413" s="305">
        <f t="shared" si="20"/>
        <v>400</v>
      </c>
      <c r="D413" s="41"/>
      <c r="E413" s="445"/>
      <c r="F413" s="446"/>
      <c r="G413" s="448"/>
      <c r="H413" s="450"/>
      <c r="I413" s="451"/>
      <c r="J413" s="148" t="str">
        <f t="shared" si="18"/>
        <v/>
      </c>
      <c r="K413" s="41"/>
      <c r="S413" s="2" t="str">
        <f t="shared" si="19"/>
        <v/>
      </c>
    </row>
    <row r="414" spans="2:19" x14ac:dyDescent="0.25">
      <c r="B414" s="41"/>
      <c r="C414" s="305">
        <f t="shared" si="20"/>
        <v>401</v>
      </c>
      <c r="D414" s="41"/>
      <c r="E414" s="445"/>
      <c r="F414" s="446"/>
      <c r="G414" s="448"/>
      <c r="H414" s="450"/>
      <c r="I414" s="451"/>
      <c r="J414" s="148" t="str">
        <f t="shared" si="18"/>
        <v/>
      </c>
      <c r="K414" s="41"/>
      <c r="S414" s="2" t="str">
        <f t="shared" si="19"/>
        <v/>
      </c>
    </row>
    <row r="415" spans="2:19" x14ac:dyDescent="0.25">
      <c r="B415" s="41"/>
      <c r="C415" s="305">
        <f t="shared" si="20"/>
        <v>402</v>
      </c>
      <c r="D415" s="41"/>
      <c r="E415" s="445"/>
      <c r="F415" s="446"/>
      <c r="G415" s="448"/>
      <c r="H415" s="450"/>
      <c r="I415" s="451"/>
      <c r="J415" s="148" t="str">
        <f t="shared" si="18"/>
        <v/>
      </c>
      <c r="K415" s="41"/>
      <c r="S415" s="2" t="str">
        <f t="shared" si="19"/>
        <v/>
      </c>
    </row>
    <row r="416" spans="2:19" x14ac:dyDescent="0.25">
      <c r="B416" s="41"/>
      <c r="C416" s="305">
        <f t="shared" si="20"/>
        <v>403</v>
      </c>
      <c r="D416" s="41"/>
      <c r="E416" s="445"/>
      <c r="F416" s="446"/>
      <c r="G416" s="448"/>
      <c r="H416" s="450"/>
      <c r="I416" s="451"/>
      <c r="J416" s="148" t="str">
        <f t="shared" si="18"/>
        <v/>
      </c>
      <c r="K416" s="41"/>
      <c r="S416" s="2" t="str">
        <f t="shared" si="19"/>
        <v/>
      </c>
    </row>
    <row r="417" spans="2:19" x14ac:dyDescent="0.25">
      <c r="B417" s="41"/>
      <c r="C417" s="305">
        <f t="shared" si="20"/>
        <v>404</v>
      </c>
      <c r="D417" s="41"/>
      <c r="E417" s="445"/>
      <c r="F417" s="446"/>
      <c r="G417" s="448"/>
      <c r="H417" s="450"/>
      <c r="I417" s="451"/>
      <c r="J417" s="148" t="str">
        <f t="shared" si="18"/>
        <v/>
      </c>
      <c r="K417" s="41"/>
      <c r="S417" s="2" t="str">
        <f t="shared" si="19"/>
        <v/>
      </c>
    </row>
    <row r="418" spans="2:19" x14ac:dyDescent="0.25">
      <c r="B418" s="41"/>
      <c r="C418" s="305">
        <f t="shared" si="20"/>
        <v>405</v>
      </c>
      <c r="D418" s="41"/>
      <c r="E418" s="445"/>
      <c r="F418" s="446"/>
      <c r="G418" s="448"/>
      <c r="H418" s="450"/>
      <c r="I418" s="451"/>
      <c r="J418" s="148" t="str">
        <f t="shared" si="18"/>
        <v/>
      </c>
      <c r="K418" s="41"/>
      <c r="S418" s="2" t="str">
        <f t="shared" si="19"/>
        <v/>
      </c>
    </row>
    <row r="419" spans="2:19" x14ac:dyDescent="0.25">
      <c r="B419" s="41"/>
      <c r="C419" s="305">
        <f t="shared" si="20"/>
        <v>406</v>
      </c>
      <c r="D419" s="41"/>
      <c r="E419" s="445"/>
      <c r="F419" s="446"/>
      <c r="G419" s="448"/>
      <c r="H419" s="450"/>
      <c r="I419" s="451"/>
      <c r="J419" s="148" t="str">
        <f t="shared" si="18"/>
        <v/>
      </c>
      <c r="K419" s="41"/>
      <c r="S419" s="2" t="str">
        <f t="shared" si="19"/>
        <v/>
      </c>
    </row>
    <row r="420" spans="2:19" x14ac:dyDescent="0.25">
      <c r="B420" s="41"/>
      <c r="C420" s="305">
        <f t="shared" si="20"/>
        <v>407</v>
      </c>
      <c r="D420" s="41"/>
      <c r="E420" s="445"/>
      <c r="F420" s="446"/>
      <c r="G420" s="448"/>
      <c r="H420" s="450"/>
      <c r="I420" s="451"/>
      <c r="J420" s="148" t="str">
        <f t="shared" si="18"/>
        <v/>
      </c>
      <c r="K420" s="41"/>
      <c r="S420" s="2" t="str">
        <f t="shared" si="19"/>
        <v/>
      </c>
    </row>
    <row r="421" spans="2:19" x14ac:dyDescent="0.25">
      <c r="B421" s="41"/>
      <c r="C421" s="305">
        <f t="shared" si="20"/>
        <v>408</v>
      </c>
      <c r="D421" s="41"/>
      <c r="E421" s="445"/>
      <c r="F421" s="446"/>
      <c r="G421" s="448"/>
      <c r="H421" s="450"/>
      <c r="I421" s="451"/>
      <c r="J421" s="148" t="str">
        <f t="shared" si="18"/>
        <v/>
      </c>
      <c r="K421" s="41"/>
      <c r="S421" s="2" t="str">
        <f t="shared" si="19"/>
        <v/>
      </c>
    </row>
    <row r="422" spans="2:19" x14ac:dyDescent="0.25">
      <c r="B422" s="41"/>
      <c r="C422" s="305">
        <f t="shared" si="20"/>
        <v>409</v>
      </c>
      <c r="D422" s="41"/>
      <c r="E422" s="445"/>
      <c r="F422" s="446"/>
      <c r="G422" s="448"/>
      <c r="H422" s="450"/>
      <c r="I422" s="451"/>
      <c r="J422" s="148" t="str">
        <f t="shared" si="18"/>
        <v/>
      </c>
      <c r="K422" s="41"/>
      <c r="S422" s="2" t="str">
        <f t="shared" si="19"/>
        <v/>
      </c>
    </row>
    <row r="423" spans="2:19" x14ac:dyDescent="0.25">
      <c r="B423" s="41"/>
      <c r="C423" s="305">
        <f t="shared" si="20"/>
        <v>410</v>
      </c>
      <c r="D423" s="41"/>
      <c r="E423" s="445"/>
      <c r="F423" s="446"/>
      <c r="G423" s="448"/>
      <c r="H423" s="450"/>
      <c r="I423" s="451"/>
      <c r="J423" s="148" t="str">
        <f t="shared" si="18"/>
        <v/>
      </c>
      <c r="K423" s="41"/>
      <c r="S423" s="2" t="str">
        <f t="shared" si="19"/>
        <v/>
      </c>
    </row>
    <row r="424" spans="2:19" x14ac:dyDescent="0.25">
      <c r="B424" s="41"/>
      <c r="C424" s="305">
        <f t="shared" si="20"/>
        <v>411</v>
      </c>
      <c r="D424" s="41"/>
      <c r="E424" s="445"/>
      <c r="F424" s="446"/>
      <c r="G424" s="448"/>
      <c r="H424" s="450"/>
      <c r="I424" s="451"/>
      <c r="J424" s="148" t="str">
        <f t="shared" si="18"/>
        <v/>
      </c>
      <c r="K424" s="41"/>
      <c r="S424" s="2" t="str">
        <f t="shared" si="19"/>
        <v/>
      </c>
    </row>
    <row r="425" spans="2:19" x14ac:dyDescent="0.25">
      <c r="B425" s="41"/>
      <c r="C425" s="305">
        <f t="shared" si="20"/>
        <v>412</v>
      </c>
      <c r="D425" s="41"/>
      <c r="E425" s="445"/>
      <c r="F425" s="446"/>
      <c r="G425" s="448"/>
      <c r="H425" s="450"/>
      <c r="I425" s="451"/>
      <c r="J425" s="148" t="str">
        <f t="shared" si="18"/>
        <v/>
      </c>
      <c r="K425" s="41"/>
      <c r="S425" s="2" t="str">
        <f t="shared" si="19"/>
        <v/>
      </c>
    </row>
    <row r="426" spans="2:19" x14ac:dyDescent="0.25">
      <c r="B426" s="41"/>
      <c r="C426" s="305">
        <f t="shared" si="20"/>
        <v>413</v>
      </c>
      <c r="D426" s="41"/>
      <c r="E426" s="445"/>
      <c r="F426" s="446"/>
      <c r="G426" s="448"/>
      <c r="H426" s="450"/>
      <c r="I426" s="451"/>
      <c r="J426" s="148" t="str">
        <f t="shared" si="18"/>
        <v/>
      </c>
      <c r="K426" s="41"/>
      <c r="S426" s="2" t="str">
        <f t="shared" si="19"/>
        <v/>
      </c>
    </row>
    <row r="427" spans="2:19" x14ac:dyDescent="0.25">
      <c r="B427" s="41"/>
      <c r="C427" s="305">
        <f t="shared" si="20"/>
        <v>414</v>
      </c>
      <c r="D427" s="41"/>
      <c r="E427" s="445"/>
      <c r="F427" s="446"/>
      <c r="G427" s="448"/>
      <c r="H427" s="450"/>
      <c r="I427" s="451"/>
      <c r="J427" s="148" t="str">
        <f t="shared" si="18"/>
        <v/>
      </c>
      <c r="K427" s="41"/>
      <c r="S427" s="2" t="str">
        <f t="shared" si="19"/>
        <v/>
      </c>
    </row>
    <row r="428" spans="2:19" x14ac:dyDescent="0.25">
      <c r="B428" s="41"/>
      <c r="C428" s="305">
        <f t="shared" si="20"/>
        <v>415</v>
      </c>
      <c r="D428" s="41"/>
      <c r="E428" s="445"/>
      <c r="F428" s="446"/>
      <c r="G428" s="448"/>
      <c r="H428" s="450"/>
      <c r="I428" s="451"/>
      <c r="J428" s="148" t="str">
        <f t="shared" si="18"/>
        <v/>
      </c>
      <c r="K428" s="41"/>
      <c r="S428" s="2" t="str">
        <f t="shared" si="19"/>
        <v/>
      </c>
    </row>
    <row r="429" spans="2:19" x14ac:dyDescent="0.25">
      <c r="B429" s="41"/>
      <c r="C429" s="305">
        <f t="shared" si="20"/>
        <v>416</v>
      </c>
      <c r="D429" s="41"/>
      <c r="E429" s="445"/>
      <c r="F429" s="446"/>
      <c r="G429" s="448"/>
      <c r="H429" s="450"/>
      <c r="I429" s="451"/>
      <c r="J429" s="148" t="str">
        <f t="shared" si="18"/>
        <v/>
      </c>
      <c r="K429" s="41"/>
      <c r="S429" s="2" t="str">
        <f t="shared" si="19"/>
        <v/>
      </c>
    </row>
    <row r="430" spans="2:19" x14ac:dyDescent="0.25">
      <c r="B430" s="41"/>
      <c r="C430" s="305">
        <f t="shared" si="20"/>
        <v>417</v>
      </c>
      <c r="D430" s="41"/>
      <c r="E430" s="445"/>
      <c r="F430" s="446"/>
      <c r="G430" s="448"/>
      <c r="H430" s="450"/>
      <c r="I430" s="451"/>
      <c r="J430" s="148" t="str">
        <f t="shared" si="18"/>
        <v/>
      </c>
      <c r="K430" s="41"/>
      <c r="S430" s="2" t="str">
        <f t="shared" si="19"/>
        <v/>
      </c>
    </row>
    <row r="431" spans="2:19" x14ac:dyDescent="0.25">
      <c r="B431" s="41"/>
      <c r="C431" s="305">
        <f t="shared" si="20"/>
        <v>418</v>
      </c>
      <c r="D431" s="41"/>
      <c r="E431" s="445"/>
      <c r="F431" s="446"/>
      <c r="G431" s="448"/>
      <c r="H431" s="450"/>
      <c r="I431" s="451"/>
      <c r="J431" s="148" t="str">
        <f t="shared" si="18"/>
        <v/>
      </c>
      <c r="K431" s="41"/>
      <c r="S431" s="2" t="str">
        <f t="shared" si="19"/>
        <v/>
      </c>
    </row>
    <row r="432" spans="2:19" x14ac:dyDescent="0.25">
      <c r="B432" s="41"/>
      <c r="C432" s="305">
        <f t="shared" si="20"/>
        <v>419</v>
      </c>
      <c r="D432" s="41"/>
      <c r="E432" s="445"/>
      <c r="F432" s="446"/>
      <c r="G432" s="448"/>
      <c r="H432" s="450"/>
      <c r="I432" s="451"/>
      <c r="J432" s="148" t="str">
        <f t="shared" si="18"/>
        <v/>
      </c>
      <c r="K432" s="41"/>
      <c r="S432" s="2" t="str">
        <f t="shared" si="19"/>
        <v/>
      </c>
    </row>
    <row r="433" spans="2:19" x14ac:dyDescent="0.25">
      <c r="B433" s="41"/>
      <c r="C433" s="305">
        <f t="shared" si="20"/>
        <v>420</v>
      </c>
      <c r="D433" s="41"/>
      <c r="E433" s="445"/>
      <c r="F433" s="446"/>
      <c r="G433" s="448"/>
      <c r="H433" s="450"/>
      <c r="I433" s="451"/>
      <c r="J433" s="148" t="str">
        <f t="shared" si="18"/>
        <v/>
      </c>
      <c r="K433" s="41"/>
      <c r="S433" s="2" t="str">
        <f t="shared" si="19"/>
        <v/>
      </c>
    </row>
    <row r="434" spans="2:19" x14ac:dyDescent="0.25">
      <c r="B434" s="41"/>
      <c r="C434" s="305">
        <f t="shared" si="20"/>
        <v>421</v>
      </c>
      <c r="D434" s="41"/>
      <c r="E434" s="445"/>
      <c r="F434" s="446"/>
      <c r="G434" s="448"/>
      <c r="H434" s="450"/>
      <c r="I434" s="451"/>
      <c r="J434" s="148" t="str">
        <f t="shared" si="18"/>
        <v/>
      </c>
      <c r="K434" s="41"/>
      <c r="S434" s="2" t="str">
        <f t="shared" si="19"/>
        <v/>
      </c>
    </row>
    <row r="435" spans="2:19" x14ac:dyDescent="0.25">
      <c r="B435" s="41"/>
      <c r="C435" s="305">
        <f t="shared" si="20"/>
        <v>422</v>
      </c>
      <c r="D435" s="41"/>
      <c r="E435" s="445"/>
      <c r="F435" s="446"/>
      <c r="G435" s="448"/>
      <c r="H435" s="450"/>
      <c r="I435" s="451"/>
      <c r="J435" s="148" t="str">
        <f t="shared" si="18"/>
        <v/>
      </c>
      <c r="K435" s="41"/>
      <c r="S435" s="2" t="str">
        <f t="shared" si="19"/>
        <v/>
      </c>
    </row>
    <row r="436" spans="2:19" x14ac:dyDescent="0.25">
      <c r="B436" s="41"/>
      <c r="C436" s="305">
        <f t="shared" si="20"/>
        <v>423</v>
      </c>
      <c r="D436" s="41"/>
      <c r="E436" s="445"/>
      <c r="F436" s="446"/>
      <c r="G436" s="448"/>
      <c r="H436" s="450"/>
      <c r="I436" s="451"/>
      <c r="J436" s="148" t="str">
        <f t="shared" si="18"/>
        <v/>
      </c>
      <c r="K436" s="41"/>
      <c r="S436" s="2" t="str">
        <f t="shared" si="19"/>
        <v/>
      </c>
    </row>
    <row r="437" spans="2:19" x14ac:dyDescent="0.25">
      <c r="B437" s="41"/>
      <c r="C437" s="305">
        <f t="shared" si="20"/>
        <v>424</v>
      </c>
      <c r="D437" s="41"/>
      <c r="E437" s="445"/>
      <c r="F437" s="446"/>
      <c r="G437" s="448"/>
      <c r="H437" s="450"/>
      <c r="I437" s="451"/>
      <c r="J437" s="148" t="str">
        <f t="shared" si="18"/>
        <v/>
      </c>
      <c r="K437" s="41"/>
      <c r="S437" s="2" t="str">
        <f t="shared" si="19"/>
        <v/>
      </c>
    </row>
    <row r="438" spans="2:19" x14ac:dyDescent="0.25">
      <c r="B438" s="41"/>
      <c r="C438" s="305">
        <f t="shared" si="20"/>
        <v>425</v>
      </c>
      <c r="D438" s="41"/>
      <c r="E438" s="445"/>
      <c r="F438" s="446"/>
      <c r="G438" s="448"/>
      <c r="H438" s="450"/>
      <c r="I438" s="451"/>
      <c r="J438" s="148" t="str">
        <f t="shared" si="18"/>
        <v/>
      </c>
      <c r="K438" s="41"/>
      <c r="S438" s="2" t="str">
        <f t="shared" si="19"/>
        <v/>
      </c>
    </row>
    <row r="439" spans="2:19" x14ac:dyDescent="0.25">
      <c r="B439" s="41"/>
      <c r="C439" s="305">
        <f t="shared" si="20"/>
        <v>426</v>
      </c>
      <c r="D439" s="41"/>
      <c r="E439" s="445"/>
      <c r="F439" s="446"/>
      <c r="G439" s="448"/>
      <c r="H439" s="450"/>
      <c r="I439" s="451"/>
      <c r="J439" s="148" t="str">
        <f t="shared" si="18"/>
        <v/>
      </c>
      <c r="K439" s="41"/>
      <c r="S439" s="2" t="str">
        <f t="shared" si="19"/>
        <v/>
      </c>
    </row>
    <row r="440" spans="2:19" x14ac:dyDescent="0.25">
      <c r="B440" s="41"/>
      <c r="C440" s="305">
        <f t="shared" si="20"/>
        <v>427</v>
      </c>
      <c r="D440" s="41"/>
      <c r="E440" s="445"/>
      <c r="F440" s="446"/>
      <c r="G440" s="448"/>
      <c r="H440" s="450"/>
      <c r="I440" s="451"/>
      <c r="J440" s="148" t="str">
        <f t="shared" si="18"/>
        <v/>
      </c>
      <c r="K440" s="41"/>
      <c r="S440" s="2" t="str">
        <f t="shared" si="19"/>
        <v/>
      </c>
    </row>
    <row r="441" spans="2:19" x14ac:dyDescent="0.25">
      <c r="B441" s="41"/>
      <c r="C441" s="305">
        <f t="shared" si="20"/>
        <v>428</v>
      </c>
      <c r="D441" s="41"/>
      <c r="E441" s="445"/>
      <c r="F441" s="446"/>
      <c r="G441" s="448"/>
      <c r="H441" s="450"/>
      <c r="I441" s="451"/>
      <c r="J441" s="148" t="str">
        <f t="shared" si="18"/>
        <v/>
      </c>
      <c r="K441" s="41"/>
      <c r="S441" s="2" t="str">
        <f t="shared" si="19"/>
        <v/>
      </c>
    </row>
    <row r="442" spans="2:19" x14ac:dyDescent="0.25">
      <c r="B442" s="41"/>
      <c r="C442" s="305">
        <f t="shared" si="20"/>
        <v>429</v>
      </c>
      <c r="D442" s="41"/>
      <c r="E442" s="445"/>
      <c r="F442" s="446"/>
      <c r="G442" s="448"/>
      <c r="H442" s="450"/>
      <c r="I442" s="451"/>
      <c r="J442" s="148" t="str">
        <f t="shared" si="18"/>
        <v/>
      </c>
      <c r="K442" s="41"/>
      <c r="S442" s="2" t="str">
        <f t="shared" si="19"/>
        <v/>
      </c>
    </row>
    <row r="443" spans="2:19" x14ac:dyDescent="0.25">
      <c r="B443" s="41"/>
      <c r="C443" s="305">
        <f t="shared" si="20"/>
        <v>430</v>
      </c>
      <c r="D443" s="41"/>
      <c r="E443" s="445"/>
      <c r="F443" s="446"/>
      <c r="G443" s="448"/>
      <c r="H443" s="450"/>
      <c r="I443" s="451"/>
      <c r="J443" s="148" t="str">
        <f t="shared" si="18"/>
        <v/>
      </c>
      <c r="K443" s="41"/>
      <c r="S443" s="2" t="str">
        <f t="shared" si="19"/>
        <v/>
      </c>
    </row>
    <row r="444" spans="2:19" x14ac:dyDescent="0.25">
      <c r="B444" s="41"/>
      <c r="C444" s="305">
        <f t="shared" si="20"/>
        <v>431</v>
      </c>
      <c r="D444" s="41"/>
      <c r="E444" s="445"/>
      <c r="F444" s="446"/>
      <c r="G444" s="448"/>
      <c r="H444" s="450"/>
      <c r="I444" s="451"/>
      <c r="J444" s="148" t="str">
        <f t="shared" si="18"/>
        <v/>
      </c>
      <c r="K444" s="41"/>
      <c r="S444" s="2" t="str">
        <f t="shared" si="19"/>
        <v/>
      </c>
    </row>
    <row r="445" spans="2:19" x14ac:dyDescent="0.25">
      <c r="B445" s="41"/>
      <c r="C445" s="305">
        <f t="shared" si="20"/>
        <v>432</v>
      </c>
      <c r="D445" s="41"/>
      <c r="E445" s="445"/>
      <c r="F445" s="446"/>
      <c r="G445" s="448"/>
      <c r="H445" s="450"/>
      <c r="I445" s="451"/>
      <c r="J445" s="148" t="str">
        <f t="shared" si="18"/>
        <v/>
      </c>
      <c r="K445" s="41"/>
      <c r="S445" s="2" t="str">
        <f t="shared" si="19"/>
        <v/>
      </c>
    </row>
    <row r="446" spans="2:19" x14ac:dyDescent="0.25">
      <c r="B446" s="41"/>
      <c r="C446" s="305">
        <f t="shared" si="20"/>
        <v>433</v>
      </c>
      <c r="D446" s="41"/>
      <c r="E446" s="445"/>
      <c r="F446" s="446"/>
      <c r="G446" s="448"/>
      <c r="H446" s="450"/>
      <c r="I446" s="451"/>
      <c r="J446" s="148" t="str">
        <f t="shared" si="18"/>
        <v/>
      </c>
      <c r="K446" s="41"/>
      <c r="S446" s="2" t="str">
        <f t="shared" si="19"/>
        <v/>
      </c>
    </row>
    <row r="447" spans="2:19" x14ac:dyDescent="0.25">
      <c r="B447" s="41"/>
      <c r="C447" s="305">
        <f t="shared" si="20"/>
        <v>434</v>
      </c>
      <c r="D447" s="41"/>
      <c r="E447" s="445"/>
      <c r="F447" s="446"/>
      <c r="G447" s="448"/>
      <c r="H447" s="450"/>
      <c r="I447" s="451"/>
      <c r="J447" s="148" t="str">
        <f t="shared" si="18"/>
        <v/>
      </c>
      <c r="K447" s="41"/>
      <c r="S447" s="2" t="str">
        <f t="shared" si="19"/>
        <v/>
      </c>
    </row>
    <row r="448" spans="2:19" x14ac:dyDescent="0.25">
      <c r="B448" s="41"/>
      <c r="C448" s="305">
        <f t="shared" si="20"/>
        <v>435</v>
      </c>
      <c r="D448" s="41"/>
      <c r="E448" s="445"/>
      <c r="F448" s="446"/>
      <c r="G448" s="448"/>
      <c r="H448" s="450"/>
      <c r="I448" s="451"/>
      <c r="J448" s="148" t="str">
        <f t="shared" si="18"/>
        <v/>
      </c>
      <c r="K448" s="41"/>
      <c r="S448" s="2" t="str">
        <f t="shared" si="19"/>
        <v/>
      </c>
    </row>
    <row r="449" spans="2:19" x14ac:dyDescent="0.25">
      <c r="B449" s="41"/>
      <c r="C449" s="305">
        <f t="shared" si="20"/>
        <v>436</v>
      </c>
      <c r="D449" s="41"/>
      <c r="E449" s="445"/>
      <c r="F449" s="446"/>
      <c r="G449" s="448"/>
      <c r="H449" s="450"/>
      <c r="I449" s="451"/>
      <c r="J449" s="148" t="str">
        <f t="shared" si="18"/>
        <v/>
      </c>
      <c r="K449" s="41"/>
      <c r="S449" s="2" t="str">
        <f t="shared" si="19"/>
        <v/>
      </c>
    </row>
    <row r="450" spans="2:19" x14ac:dyDescent="0.25">
      <c r="B450" s="41"/>
      <c r="C450" s="305">
        <f t="shared" si="20"/>
        <v>437</v>
      </c>
      <c r="D450" s="41"/>
      <c r="E450" s="445"/>
      <c r="F450" s="446"/>
      <c r="G450" s="448"/>
      <c r="H450" s="450"/>
      <c r="I450" s="451"/>
      <c r="J450" s="148" t="str">
        <f t="shared" si="18"/>
        <v/>
      </c>
      <c r="K450" s="41"/>
      <c r="S450" s="2" t="str">
        <f t="shared" si="19"/>
        <v/>
      </c>
    </row>
    <row r="451" spans="2:19" x14ac:dyDescent="0.25">
      <c r="B451" s="41"/>
      <c r="C451" s="305">
        <f t="shared" si="20"/>
        <v>438</v>
      </c>
      <c r="D451" s="41"/>
      <c r="E451" s="445"/>
      <c r="F451" s="446"/>
      <c r="G451" s="448"/>
      <c r="H451" s="450"/>
      <c r="I451" s="451"/>
      <c r="J451" s="148" t="str">
        <f t="shared" si="18"/>
        <v/>
      </c>
      <c r="K451" s="41"/>
      <c r="S451" s="2" t="str">
        <f t="shared" si="19"/>
        <v/>
      </c>
    </row>
    <row r="452" spans="2:19" x14ac:dyDescent="0.25">
      <c r="B452" s="41"/>
      <c r="C452" s="305">
        <f t="shared" si="20"/>
        <v>439</v>
      </c>
      <c r="D452" s="41"/>
      <c r="E452" s="445"/>
      <c r="F452" s="446"/>
      <c r="G452" s="448"/>
      <c r="H452" s="450"/>
      <c r="I452" s="451"/>
      <c r="J452" s="148" t="str">
        <f t="shared" si="18"/>
        <v/>
      </c>
      <c r="K452" s="41"/>
      <c r="S452" s="2" t="str">
        <f t="shared" si="19"/>
        <v/>
      </c>
    </row>
    <row r="453" spans="2:19" x14ac:dyDescent="0.25">
      <c r="B453" s="41"/>
      <c r="C453" s="305">
        <f t="shared" si="20"/>
        <v>440</v>
      </c>
      <c r="D453" s="41"/>
      <c r="E453" s="445"/>
      <c r="F453" s="446"/>
      <c r="G453" s="448"/>
      <c r="H453" s="450"/>
      <c r="I453" s="451"/>
      <c r="J453" s="148" t="str">
        <f t="shared" si="18"/>
        <v/>
      </c>
      <c r="K453" s="41"/>
      <c r="S453" s="2" t="str">
        <f t="shared" si="19"/>
        <v/>
      </c>
    </row>
    <row r="454" spans="2:19" x14ac:dyDescent="0.25">
      <c r="B454" s="41"/>
      <c r="C454" s="305">
        <f t="shared" si="20"/>
        <v>441</v>
      </c>
      <c r="D454" s="41"/>
      <c r="E454" s="445"/>
      <c r="F454" s="446"/>
      <c r="G454" s="448"/>
      <c r="H454" s="450"/>
      <c r="I454" s="451"/>
      <c r="J454" s="148" t="str">
        <f t="shared" si="18"/>
        <v/>
      </c>
      <c r="K454" s="41"/>
      <c r="S454" s="2" t="str">
        <f t="shared" si="19"/>
        <v/>
      </c>
    </row>
    <row r="455" spans="2:19" x14ac:dyDescent="0.25">
      <c r="B455" s="41"/>
      <c r="C455" s="305">
        <f t="shared" si="20"/>
        <v>442</v>
      </c>
      <c r="D455" s="41"/>
      <c r="E455" s="445"/>
      <c r="F455" s="446"/>
      <c r="G455" s="448"/>
      <c r="H455" s="450"/>
      <c r="I455" s="451"/>
      <c r="J455" s="148" t="str">
        <f t="shared" si="18"/>
        <v/>
      </c>
      <c r="K455" s="41"/>
      <c r="S455" s="2" t="str">
        <f t="shared" si="19"/>
        <v/>
      </c>
    </row>
    <row r="456" spans="2:19" x14ac:dyDescent="0.25">
      <c r="B456" s="41"/>
      <c r="C456" s="305">
        <f t="shared" si="20"/>
        <v>443</v>
      </c>
      <c r="D456" s="41"/>
      <c r="E456" s="445"/>
      <c r="F456" s="446"/>
      <c r="G456" s="448"/>
      <c r="H456" s="450"/>
      <c r="I456" s="451"/>
      <c r="J456" s="148" t="str">
        <f t="shared" si="18"/>
        <v/>
      </c>
      <c r="K456" s="41"/>
      <c r="S456" s="2" t="str">
        <f t="shared" si="19"/>
        <v/>
      </c>
    </row>
    <row r="457" spans="2:19" x14ac:dyDescent="0.25">
      <c r="B457" s="41"/>
      <c r="C457" s="305">
        <f t="shared" si="20"/>
        <v>444</v>
      </c>
      <c r="D457" s="41"/>
      <c r="E457" s="445"/>
      <c r="F457" s="446"/>
      <c r="G457" s="448"/>
      <c r="H457" s="450"/>
      <c r="I457" s="451"/>
      <c r="J457" s="148" t="str">
        <f t="shared" si="18"/>
        <v/>
      </c>
      <c r="K457" s="41"/>
      <c r="S457" s="2" t="str">
        <f t="shared" si="19"/>
        <v/>
      </c>
    </row>
    <row r="458" spans="2:19" x14ac:dyDescent="0.25">
      <c r="B458" s="41"/>
      <c r="C458" s="305">
        <f t="shared" si="20"/>
        <v>445</v>
      </c>
      <c r="D458" s="41"/>
      <c r="E458" s="445"/>
      <c r="F458" s="446"/>
      <c r="G458" s="448"/>
      <c r="H458" s="450"/>
      <c r="I458" s="451"/>
      <c r="J458" s="148" t="str">
        <f t="shared" si="18"/>
        <v/>
      </c>
      <c r="K458" s="41"/>
      <c r="S458" s="2" t="str">
        <f t="shared" si="19"/>
        <v/>
      </c>
    </row>
    <row r="459" spans="2:19" x14ac:dyDescent="0.25">
      <c r="B459" s="41"/>
      <c r="C459" s="305">
        <f t="shared" si="20"/>
        <v>446</v>
      </c>
      <c r="D459" s="41"/>
      <c r="E459" s="445"/>
      <c r="F459" s="446"/>
      <c r="G459" s="448"/>
      <c r="H459" s="450"/>
      <c r="I459" s="451"/>
      <c r="J459" s="148" t="str">
        <f t="shared" si="18"/>
        <v/>
      </c>
      <c r="K459" s="41"/>
      <c r="S459" s="2" t="str">
        <f t="shared" si="19"/>
        <v/>
      </c>
    </row>
    <row r="460" spans="2:19" x14ac:dyDescent="0.25">
      <c r="B460" s="41"/>
      <c r="C460" s="305">
        <f t="shared" si="20"/>
        <v>447</v>
      </c>
      <c r="D460" s="41"/>
      <c r="E460" s="445"/>
      <c r="F460" s="446"/>
      <c r="G460" s="448"/>
      <c r="H460" s="450"/>
      <c r="I460" s="451"/>
      <c r="J460" s="148" t="str">
        <f t="shared" si="18"/>
        <v/>
      </c>
      <c r="K460" s="41"/>
      <c r="S460" s="2" t="str">
        <f t="shared" si="19"/>
        <v/>
      </c>
    </row>
    <row r="461" spans="2:19" x14ac:dyDescent="0.25">
      <c r="B461" s="41"/>
      <c r="C461" s="305">
        <f t="shared" si="20"/>
        <v>448</v>
      </c>
      <c r="D461" s="41"/>
      <c r="E461" s="445"/>
      <c r="F461" s="446"/>
      <c r="G461" s="448"/>
      <c r="H461" s="450"/>
      <c r="I461" s="451"/>
      <c r="J461" s="148" t="str">
        <f t="shared" si="18"/>
        <v/>
      </c>
      <c r="K461" s="41"/>
      <c r="S461" s="2" t="str">
        <f t="shared" si="19"/>
        <v/>
      </c>
    </row>
    <row r="462" spans="2:19" x14ac:dyDescent="0.25">
      <c r="B462" s="41"/>
      <c r="C462" s="305">
        <f t="shared" si="20"/>
        <v>449</v>
      </c>
      <c r="D462" s="41"/>
      <c r="E462" s="445"/>
      <c r="F462" s="446"/>
      <c r="G462" s="448"/>
      <c r="H462" s="450"/>
      <c r="I462" s="451"/>
      <c r="J462" s="148" t="str">
        <f t="shared" ref="J462:J513" si="21">IF(ISBLANK(E462),"",IF(S462&lt;&gt;"",S462,IF(ISERROR(INT(LEFT(E462,3))),"Repair Parts",IF(OR(INT(LEFT(E462,3))=155,INT(LEFT(E462,3))&gt;159),"Repair Parts",IF(INT(LEFT(E462,3))=150,"Tires","UNKNOWN")))))</f>
        <v/>
      </c>
      <c r="K462" s="41"/>
      <c r="S462" s="2" t="str">
        <f t="shared" si="19"/>
        <v/>
      </c>
    </row>
    <row r="463" spans="2:19" x14ac:dyDescent="0.25">
      <c r="B463" s="41"/>
      <c r="C463" s="305">
        <f t="shared" ref="C463:C513" si="22">ROW()-13</f>
        <v>450</v>
      </c>
      <c r="D463" s="41"/>
      <c r="E463" s="445"/>
      <c r="F463" s="446"/>
      <c r="G463" s="448"/>
      <c r="H463" s="450"/>
      <c r="I463" s="451"/>
      <c r="J463" s="148" t="str">
        <f t="shared" si="21"/>
        <v/>
      </c>
      <c r="K463" s="41"/>
      <c r="S463" s="2" t="str">
        <f t="shared" ref="S463:S514" si="23">IF(ISERROR(INT(LEFT(E463,3))),"",IF(INT(LEFT(E463,3))=159,IF(AND(INT(LEFT(E463,3))=159,INT(E463)&lt;&gt;159000098,INT(E463)&lt;&gt;159000099,OR(AND(INT(E463)&gt;=159000000,INT(E463)&lt;=159000051),INT(E463)&gt;159000062)),"Oil",IF(INT(E463)=159000054,"Diesel",IF(INT(E463)=159000055,"Gasoline",IF(INT(LEFT(E463,3))=159,"Other Fuels / DEF")))),""))</f>
        <v/>
      </c>
    </row>
    <row r="464" spans="2:19" x14ac:dyDescent="0.25">
      <c r="B464" s="41"/>
      <c r="C464" s="305">
        <f t="shared" si="22"/>
        <v>451</v>
      </c>
      <c r="D464" s="41"/>
      <c r="E464" s="445"/>
      <c r="F464" s="446"/>
      <c r="G464" s="448"/>
      <c r="H464" s="450"/>
      <c r="I464" s="451"/>
      <c r="J464" s="148" t="str">
        <f t="shared" si="21"/>
        <v/>
      </c>
      <c r="K464" s="41"/>
      <c r="S464" s="2" t="str">
        <f t="shared" si="23"/>
        <v/>
      </c>
    </row>
    <row r="465" spans="2:19" x14ac:dyDescent="0.25">
      <c r="B465" s="41"/>
      <c r="C465" s="305">
        <f t="shared" si="22"/>
        <v>452</v>
      </c>
      <c r="D465" s="41"/>
      <c r="E465" s="445"/>
      <c r="F465" s="446"/>
      <c r="G465" s="448"/>
      <c r="H465" s="450"/>
      <c r="I465" s="451"/>
      <c r="J465" s="148" t="str">
        <f t="shared" si="21"/>
        <v/>
      </c>
      <c r="K465" s="41"/>
      <c r="S465" s="2" t="str">
        <f t="shared" si="23"/>
        <v/>
      </c>
    </row>
    <row r="466" spans="2:19" x14ac:dyDescent="0.25">
      <c r="B466" s="41"/>
      <c r="C466" s="305">
        <f t="shared" si="22"/>
        <v>453</v>
      </c>
      <c r="D466" s="41"/>
      <c r="E466" s="445"/>
      <c r="F466" s="446"/>
      <c r="G466" s="448"/>
      <c r="H466" s="450"/>
      <c r="I466" s="451"/>
      <c r="J466" s="148" t="str">
        <f t="shared" si="21"/>
        <v/>
      </c>
      <c r="K466" s="41"/>
      <c r="S466" s="2" t="str">
        <f t="shared" si="23"/>
        <v/>
      </c>
    </row>
    <row r="467" spans="2:19" x14ac:dyDescent="0.25">
      <c r="B467" s="41"/>
      <c r="C467" s="305">
        <f t="shared" si="22"/>
        <v>454</v>
      </c>
      <c r="D467" s="41"/>
      <c r="E467" s="445"/>
      <c r="F467" s="446"/>
      <c r="G467" s="448"/>
      <c r="H467" s="450"/>
      <c r="I467" s="451"/>
      <c r="J467" s="148" t="str">
        <f t="shared" si="21"/>
        <v/>
      </c>
      <c r="K467" s="41"/>
      <c r="S467" s="2" t="str">
        <f t="shared" si="23"/>
        <v/>
      </c>
    </row>
    <row r="468" spans="2:19" x14ac:dyDescent="0.25">
      <c r="B468" s="41"/>
      <c r="C468" s="305">
        <f t="shared" si="22"/>
        <v>455</v>
      </c>
      <c r="D468" s="41"/>
      <c r="E468" s="445"/>
      <c r="F468" s="446"/>
      <c r="G468" s="448"/>
      <c r="H468" s="450"/>
      <c r="I468" s="451"/>
      <c r="J468" s="148" t="str">
        <f t="shared" si="21"/>
        <v/>
      </c>
      <c r="K468" s="41"/>
      <c r="S468" s="2" t="str">
        <f t="shared" si="23"/>
        <v/>
      </c>
    </row>
    <row r="469" spans="2:19" x14ac:dyDescent="0.25">
      <c r="B469" s="41"/>
      <c r="C469" s="305">
        <f t="shared" si="22"/>
        <v>456</v>
      </c>
      <c r="D469" s="41"/>
      <c r="E469" s="445"/>
      <c r="F469" s="446"/>
      <c r="G469" s="448"/>
      <c r="H469" s="450"/>
      <c r="I469" s="451"/>
      <c r="J469" s="148" t="str">
        <f t="shared" si="21"/>
        <v/>
      </c>
      <c r="K469" s="41"/>
      <c r="S469" s="2" t="str">
        <f t="shared" si="23"/>
        <v/>
      </c>
    </row>
    <row r="470" spans="2:19" x14ac:dyDescent="0.25">
      <c r="B470" s="41"/>
      <c r="C470" s="305">
        <f t="shared" si="22"/>
        <v>457</v>
      </c>
      <c r="D470" s="41"/>
      <c r="E470" s="445"/>
      <c r="F470" s="446"/>
      <c r="G470" s="448"/>
      <c r="H470" s="450"/>
      <c r="I470" s="451"/>
      <c r="J470" s="148" t="str">
        <f t="shared" si="21"/>
        <v/>
      </c>
      <c r="K470" s="41"/>
      <c r="S470" s="2" t="str">
        <f t="shared" si="23"/>
        <v/>
      </c>
    </row>
    <row r="471" spans="2:19" x14ac:dyDescent="0.25">
      <c r="B471" s="41"/>
      <c r="C471" s="305">
        <f t="shared" si="22"/>
        <v>458</v>
      </c>
      <c r="D471" s="41"/>
      <c r="E471" s="445"/>
      <c r="F471" s="446"/>
      <c r="G471" s="448"/>
      <c r="H471" s="450"/>
      <c r="I471" s="451"/>
      <c r="J471" s="148" t="str">
        <f t="shared" si="21"/>
        <v/>
      </c>
      <c r="K471" s="41"/>
      <c r="S471" s="2" t="str">
        <f t="shared" si="23"/>
        <v/>
      </c>
    </row>
    <row r="472" spans="2:19" x14ac:dyDescent="0.25">
      <c r="B472" s="41"/>
      <c r="C472" s="305">
        <f t="shared" si="22"/>
        <v>459</v>
      </c>
      <c r="D472" s="41"/>
      <c r="E472" s="445"/>
      <c r="F472" s="446"/>
      <c r="G472" s="448"/>
      <c r="H472" s="450"/>
      <c r="I472" s="451"/>
      <c r="J472" s="148" t="str">
        <f t="shared" si="21"/>
        <v/>
      </c>
      <c r="K472" s="41"/>
      <c r="S472" s="2" t="str">
        <f t="shared" si="23"/>
        <v/>
      </c>
    </row>
    <row r="473" spans="2:19" x14ac:dyDescent="0.25">
      <c r="B473" s="41"/>
      <c r="C473" s="305">
        <f t="shared" si="22"/>
        <v>460</v>
      </c>
      <c r="D473" s="41"/>
      <c r="E473" s="445"/>
      <c r="F473" s="446"/>
      <c r="G473" s="448"/>
      <c r="H473" s="450"/>
      <c r="I473" s="451"/>
      <c r="J473" s="148" t="str">
        <f t="shared" si="21"/>
        <v/>
      </c>
      <c r="K473" s="41"/>
      <c r="S473" s="2" t="str">
        <f t="shared" si="23"/>
        <v/>
      </c>
    </row>
    <row r="474" spans="2:19" x14ac:dyDescent="0.25">
      <c r="B474" s="41"/>
      <c r="C474" s="305">
        <f t="shared" si="22"/>
        <v>461</v>
      </c>
      <c r="D474" s="41"/>
      <c r="E474" s="445"/>
      <c r="F474" s="446"/>
      <c r="G474" s="448"/>
      <c r="H474" s="450"/>
      <c r="I474" s="451"/>
      <c r="J474" s="148" t="str">
        <f t="shared" si="21"/>
        <v/>
      </c>
      <c r="K474" s="41"/>
      <c r="S474" s="2" t="str">
        <f t="shared" si="23"/>
        <v/>
      </c>
    </row>
    <row r="475" spans="2:19" x14ac:dyDescent="0.25">
      <c r="B475" s="41"/>
      <c r="C475" s="305">
        <f t="shared" si="22"/>
        <v>462</v>
      </c>
      <c r="D475" s="41"/>
      <c r="E475" s="445"/>
      <c r="F475" s="446"/>
      <c r="G475" s="448"/>
      <c r="H475" s="450"/>
      <c r="I475" s="451"/>
      <c r="J475" s="148" t="str">
        <f t="shared" si="21"/>
        <v/>
      </c>
      <c r="K475" s="41"/>
      <c r="S475" s="2" t="str">
        <f t="shared" si="23"/>
        <v/>
      </c>
    </row>
    <row r="476" spans="2:19" x14ac:dyDescent="0.25">
      <c r="B476" s="41"/>
      <c r="C476" s="305">
        <f t="shared" si="22"/>
        <v>463</v>
      </c>
      <c r="D476" s="41"/>
      <c r="E476" s="445"/>
      <c r="F476" s="446"/>
      <c r="G476" s="448"/>
      <c r="H476" s="450"/>
      <c r="I476" s="451"/>
      <c r="J476" s="148" t="str">
        <f t="shared" si="21"/>
        <v/>
      </c>
      <c r="K476" s="41"/>
      <c r="S476" s="2" t="str">
        <f t="shared" si="23"/>
        <v/>
      </c>
    </row>
    <row r="477" spans="2:19" x14ac:dyDescent="0.25">
      <c r="B477" s="41"/>
      <c r="C477" s="305">
        <f t="shared" si="22"/>
        <v>464</v>
      </c>
      <c r="D477" s="41"/>
      <c r="E477" s="445"/>
      <c r="F477" s="446"/>
      <c r="G477" s="448"/>
      <c r="H477" s="450"/>
      <c r="I477" s="451"/>
      <c r="J477" s="148" t="str">
        <f t="shared" si="21"/>
        <v/>
      </c>
      <c r="K477" s="41"/>
      <c r="S477" s="2" t="str">
        <f t="shared" si="23"/>
        <v/>
      </c>
    </row>
    <row r="478" spans="2:19" x14ac:dyDescent="0.25">
      <c r="B478" s="41"/>
      <c r="C478" s="305">
        <f t="shared" si="22"/>
        <v>465</v>
      </c>
      <c r="D478" s="41"/>
      <c r="E478" s="445"/>
      <c r="F478" s="446"/>
      <c r="G478" s="448"/>
      <c r="H478" s="450"/>
      <c r="I478" s="451"/>
      <c r="J478" s="148" t="str">
        <f t="shared" si="21"/>
        <v/>
      </c>
      <c r="K478" s="41"/>
      <c r="S478" s="2" t="str">
        <f t="shared" si="23"/>
        <v/>
      </c>
    </row>
    <row r="479" spans="2:19" x14ac:dyDescent="0.25">
      <c r="B479" s="41"/>
      <c r="C479" s="305">
        <f t="shared" si="22"/>
        <v>466</v>
      </c>
      <c r="D479" s="41"/>
      <c r="E479" s="445"/>
      <c r="F479" s="446"/>
      <c r="G479" s="448"/>
      <c r="H479" s="450"/>
      <c r="I479" s="451"/>
      <c r="J479" s="148" t="str">
        <f t="shared" si="21"/>
        <v/>
      </c>
      <c r="K479" s="41"/>
      <c r="S479" s="2" t="str">
        <f t="shared" si="23"/>
        <v/>
      </c>
    </row>
    <row r="480" spans="2:19" x14ac:dyDescent="0.25">
      <c r="B480" s="41"/>
      <c r="C480" s="305">
        <f t="shared" si="22"/>
        <v>467</v>
      </c>
      <c r="D480" s="41"/>
      <c r="E480" s="445"/>
      <c r="F480" s="446"/>
      <c r="G480" s="448"/>
      <c r="H480" s="450"/>
      <c r="I480" s="451"/>
      <c r="J480" s="148" t="str">
        <f t="shared" si="21"/>
        <v/>
      </c>
      <c r="K480" s="41"/>
      <c r="S480" s="2" t="str">
        <f t="shared" si="23"/>
        <v/>
      </c>
    </row>
    <row r="481" spans="2:19" x14ac:dyDescent="0.25">
      <c r="B481" s="41"/>
      <c r="C481" s="305">
        <f t="shared" si="22"/>
        <v>468</v>
      </c>
      <c r="D481" s="41"/>
      <c r="E481" s="445"/>
      <c r="F481" s="446"/>
      <c r="G481" s="448"/>
      <c r="H481" s="450"/>
      <c r="I481" s="451"/>
      <c r="J481" s="148" t="str">
        <f t="shared" si="21"/>
        <v/>
      </c>
      <c r="K481" s="41"/>
      <c r="S481" s="2" t="str">
        <f t="shared" si="23"/>
        <v/>
      </c>
    </row>
    <row r="482" spans="2:19" x14ac:dyDescent="0.25">
      <c r="B482" s="41"/>
      <c r="C482" s="305">
        <f t="shared" si="22"/>
        <v>469</v>
      </c>
      <c r="D482" s="41"/>
      <c r="E482" s="445"/>
      <c r="F482" s="446"/>
      <c r="G482" s="448"/>
      <c r="H482" s="450"/>
      <c r="I482" s="451"/>
      <c r="J482" s="148" t="str">
        <f t="shared" si="21"/>
        <v/>
      </c>
      <c r="K482" s="41"/>
      <c r="S482" s="2" t="str">
        <f t="shared" si="23"/>
        <v/>
      </c>
    </row>
    <row r="483" spans="2:19" x14ac:dyDescent="0.25">
      <c r="B483" s="41"/>
      <c r="C483" s="305">
        <f t="shared" si="22"/>
        <v>470</v>
      </c>
      <c r="D483" s="41"/>
      <c r="E483" s="445"/>
      <c r="F483" s="446"/>
      <c r="G483" s="448"/>
      <c r="H483" s="450"/>
      <c r="I483" s="451"/>
      <c r="J483" s="148" t="str">
        <f t="shared" si="21"/>
        <v/>
      </c>
      <c r="K483" s="41"/>
      <c r="S483" s="2" t="str">
        <f t="shared" si="23"/>
        <v/>
      </c>
    </row>
    <row r="484" spans="2:19" x14ac:dyDescent="0.25">
      <c r="B484" s="41"/>
      <c r="C484" s="305">
        <f t="shared" si="22"/>
        <v>471</v>
      </c>
      <c r="D484" s="41"/>
      <c r="E484" s="445"/>
      <c r="F484" s="446"/>
      <c r="G484" s="448"/>
      <c r="H484" s="450"/>
      <c r="I484" s="451"/>
      <c r="J484" s="148" t="str">
        <f t="shared" si="21"/>
        <v/>
      </c>
      <c r="K484" s="41"/>
      <c r="S484" s="2" t="str">
        <f t="shared" si="23"/>
        <v/>
      </c>
    </row>
    <row r="485" spans="2:19" x14ac:dyDescent="0.25">
      <c r="B485" s="41"/>
      <c r="C485" s="305">
        <f t="shared" si="22"/>
        <v>472</v>
      </c>
      <c r="D485" s="41"/>
      <c r="E485" s="445"/>
      <c r="F485" s="446"/>
      <c r="G485" s="448"/>
      <c r="H485" s="450"/>
      <c r="I485" s="451"/>
      <c r="J485" s="148" t="str">
        <f t="shared" si="21"/>
        <v/>
      </c>
      <c r="K485" s="41"/>
      <c r="S485" s="2" t="str">
        <f t="shared" si="23"/>
        <v/>
      </c>
    </row>
    <row r="486" spans="2:19" x14ac:dyDescent="0.25">
      <c r="B486" s="41"/>
      <c r="C486" s="305">
        <f t="shared" si="22"/>
        <v>473</v>
      </c>
      <c r="D486" s="41"/>
      <c r="E486" s="445"/>
      <c r="F486" s="446"/>
      <c r="G486" s="448"/>
      <c r="H486" s="450"/>
      <c r="I486" s="451"/>
      <c r="J486" s="148" t="str">
        <f t="shared" si="21"/>
        <v/>
      </c>
      <c r="K486" s="41"/>
      <c r="S486" s="2" t="str">
        <f t="shared" si="23"/>
        <v/>
      </c>
    </row>
    <row r="487" spans="2:19" x14ac:dyDescent="0.25">
      <c r="B487" s="41"/>
      <c r="C487" s="305">
        <f t="shared" si="22"/>
        <v>474</v>
      </c>
      <c r="D487" s="41"/>
      <c r="E487" s="445"/>
      <c r="F487" s="446"/>
      <c r="G487" s="448"/>
      <c r="H487" s="450"/>
      <c r="I487" s="451"/>
      <c r="J487" s="148" t="str">
        <f t="shared" si="21"/>
        <v/>
      </c>
      <c r="K487" s="41"/>
      <c r="S487" s="2" t="str">
        <f t="shared" si="23"/>
        <v/>
      </c>
    </row>
    <row r="488" spans="2:19" x14ac:dyDescent="0.25">
      <c r="B488" s="41"/>
      <c r="C488" s="305">
        <f t="shared" si="22"/>
        <v>475</v>
      </c>
      <c r="D488" s="41"/>
      <c r="E488" s="445"/>
      <c r="F488" s="446"/>
      <c r="G488" s="448"/>
      <c r="H488" s="450"/>
      <c r="I488" s="451"/>
      <c r="J488" s="148" t="str">
        <f t="shared" si="21"/>
        <v/>
      </c>
      <c r="K488" s="41"/>
      <c r="S488" s="2" t="str">
        <f t="shared" si="23"/>
        <v/>
      </c>
    </row>
    <row r="489" spans="2:19" x14ac:dyDescent="0.25">
      <c r="B489" s="41"/>
      <c r="C489" s="305">
        <f t="shared" si="22"/>
        <v>476</v>
      </c>
      <c r="D489" s="41"/>
      <c r="E489" s="445"/>
      <c r="F489" s="446"/>
      <c r="G489" s="448"/>
      <c r="H489" s="450"/>
      <c r="I489" s="451"/>
      <c r="J489" s="148" t="str">
        <f t="shared" si="21"/>
        <v/>
      </c>
      <c r="K489" s="41"/>
      <c r="S489" s="2" t="str">
        <f t="shared" si="23"/>
        <v/>
      </c>
    </row>
    <row r="490" spans="2:19" x14ac:dyDescent="0.25">
      <c r="B490" s="41"/>
      <c r="C490" s="305">
        <f t="shared" si="22"/>
        <v>477</v>
      </c>
      <c r="D490" s="41"/>
      <c r="E490" s="445"/>
      <c r="F490" s="446"/>
      <c r="G490" s="448"/>
      <c r="H490" s="450"/>
      <c r="I490" s="451"/>
      <c r="J490" s="148" t="str">
        <f t="shared" si="21"/>
        <v/>
      </c>
      <c r="K490" s="41"/>
      <c r="S490" s="2" t="str">
        <f t="shared" si="23"/>
        <v/>
      </c>
    </row>
    <row r="491" spans="2:19" x14ac:dyDescent="0.25">
      <c r="B491" s="41"/>
      <c r="C491" s="305">
        <f t="shared" si="22"/>
        <v>478</v>
      </c>
      <c r="D491" s="41"/>
      <c r="E491" s="445"/>
      <c r="F491" s="446"/>
      <c r="G491" s="448"/>
      <c r="H491" s="450"/>
      <c r="I491" s="451"/>
      <c r="J491" s="148" t="str">
        <f t="shared" si="21"/>
        <v/>
      </c>
      <c r="K491" s="41"/>
      <c r="S491" s="2" t="str">
        <f t="shared" si="23"/>
        <v/>
      </c>
    </row>
    <row r="492" spans="2:19" x14ac:dyDescent="0.25">
      <c r="B492" s="41"/>
      <c r="C492" s="305">
        <f t="shared" si="22"/>
        <v>479</v>
      </c>
      <c r="D492" s="41"/>
      <c r="E492" s="445"/>
      <c r="F492" s="446"/>
      <c r="G492" s="448"/>
      <c r="H492" s="450"/>
      <c r="I492" s="451"/>
      <c r="J492" s="148" t="str">
        <f t="shared" si="21"/>
        <v/>
      </c>
      <c r="K492" s="41"/>
      <c r="S492" s="2" t="str">
        <f t="shared" si="23"/>
        <v/>
      </c>
    </row>
    <row r="493" spans="2:19" x14ac:dyDescent="0.25">
      <c r="B493" s="41"/>
      <c r="C493" s="305">
        <f t="shared" si="22"/>
        <v>480</v>
      </c>
      <c r="D493" s="41"/>
      <c r="E493" s="445"/>
      <c r="F493" s="446"/>
      <c r="G493" s="448"/>
      <c r="H493" s="450"/>
      <c r="I493" s="451"/>
      <c r="J493" s="148" t="str">
        <f t="shared" si="21"/>
        <v/>
      </c>
      <c r="K493" s="41"/>
      <c r="S493" s="2" t="str">
        <f t="shared" si="23"/>
        <v/>
      </c>
    </row>
    <row r="494" spans="2:19" x14ac:dyDescent="0.25">
      <c r="B494" s="41"/>
      <c r="C494" s="305">
        <f t="shared" si="22"/>
        <v>481</v>
      </c>
      <c r="D494" s="41"/>
      <c r="E494" s="445"/>
      <c r="F494" s="446"/>
      <c r="G494" s="448"/>
      <c r="H494" s="450"/>
      <c r="I494" s="451"/>
      <c r="J494" s="148" t="str">
        <f t="shared" si="21"/>
        <v/>
      </c>
      <c r="K494" s="41"/>
      <c r="S494" s="2" t="str">
        <f t="shared" si="23"/>
        <v/>
      </c>
    </row>
    <row r="495" spans="2:19" x14ac:dyDescent="0.25">
      <c r="B495" s="41"/>
      <c r="C495" s="305">
        <f t="shared" si="22"/>
        <v>482</v>
      </c>
      <c r="D495" s="41"/>
      <c r="E495" s="445"/>
      <c r="F495" s="446"/>
      <c r="G495" s="448"/>
      <c r="H495" s="450"/>
      <c r="I495" s="451"/>
      <c r="J495" s="148" t="str">
        <f t="shared" si="21"/>
        <v/>
      </c>
      <c r="K495" s="41"/>
      <c r="S495" s="2" t="str">
        <f t="shared" si="23"/>
        <v/>
      </c>
    </row>
    <row r="496" spans="2:19" x14ac:dyDescent="0.25">
      <c r="B496" s="41"/>
      <c r="C496" s="305">
        <f t="shared" si="22"/>
        <v>483</v>
      </c>
      <c r="D496" s="41"/>
      <c r="E496" s="445"/>
      <c r="F496" s="446"/>
      <c r="G496" s="448"/>
      <c r="H496" s="450"/>
      <c r="I496" s="451"/>
      <c r="J496" s="148" t="str">
        <f t="shared" si="21"/>
        <v/>
      </c>
      <c r="K496" s="41"/>
      <c r="S496" s="2" t="str">
        <f t="shared" si="23"/>
        <v/>
      </c>
    </row>
    <row r="497" spans="2:19" x14ac:dyDescent="0.25">
      <c r="B497" s="41"/>
      <c r="C497" s="305">
        <f t="shared" si="22"/>
        <v>484</v>
      </c>
      <c r="D497" s="41"/>
      <c r="E497" s="445"/>
      <c r="F497" s="446"/>
      <c r="G497" s="448"/>
      <c r="H497" s="450"/>
      <c r="I497" s="451"/>
      <c r="J497" s="148" t="str">
        <f t="shared" si="21"/>
        <v/>
      </c>
      <c r="K497" s="41"/>
      <c r="S497" s="2" t="str">
        <f t="shared" si="23"/>
        <v/>
      </c>
    </row>
    <row r="498" spans="2:19" x14ac:dyDescent="0.25">
      <c r="B498" s="41"/>
      <c r="C498" s="305">
        <f t="shared" si="22"/>
        <v>485</v>
      </c>
      <c r="D498" s="41"/>
      <c r="E498" s="445"/>
      <c r="F498" s="446"/>
      <c r="G498" s="448"/>
      <c r="H498" s="450"/>
      <c r="I498" s="451"/>
      <c r="J498" s="148" t="str">
        <f t="shared" si="21"/>
        <v/>
      </c>
      <c r="K498" s="41"/>
      <c r="S498" s="2" t="str">
        <f t="shared" si="23"/>
        <v/>
      </c>
    </row>
    <row r="499" spans="2:19" x14ac:dyDescent="0.25">
      <c r="B499" s="41"/>
      <c r="C499" s="305">
        <f t="shared" si="22"/>
        <v>486</v>
      </c>
      <c r="D499" s="41"/>
      <c r="E499" s="445"/>
      <c r="F499" s="446"/>
      <c r="G499" s="448"/>
      <c r="H499" s="450"/>
      <c r="I499" s="451"/>
      <c r="J499" s="148" t="str">
        <f t="shared" si="21"/>
        <v/>
      </c>
      <c r="K499" s="41"/>
      <c r="S499" s="2" t="str">
        <f t="shared" si="23"/>
        <v/>
      </c>
    </row>
    <row r="500" spans="2:19" x14ac:dyDescent="0.25">
      <c r="B500" s="41"/>
      <c r="C500" s="305">
        <f t="shared" si="22"/>
        <v>487</v>
      </c>
      <c r="D500" s="41"/>
      <c r="E500" s="445"/>
      <c r="F500" s="446"/>
      <c r="G500" s="448"/>
      <c r="H500" s="450"/>
      <c r="I500" s="451"/>
      <c r="J500" s="148" t="str">
        <f t="shared" si="21"/>
        <v/>
      </c>
      <c r="K500" s="41"/>
      <c r="S500" s="2" t="str">
        <f t="shared" si="23"/>
        <v/>
      </c>
    </row>
    <row r="501" spans="2:19" x14ac:dyDescent="0.25">
      <c r="B501" s="41"/>
      <c r="C501" s="305">
        <f t="shared" si="22"/>
        <v>488</v>
      </c>
      <c r="D501" s="41"/>
      <c r="E501" s="445"/>
      <c r="F501" s="446"/>
      <c r="G501" s="448"/>
      <c r="H501" s="450"/>
      <c r="I501" s="451"/>
      <c r="J501" s="148" t="str">
        <f t="shared" si="21"/>
        <v/>
      </c>
      <c r="K501" s="41"/>
      <c r="S501" s="2" t="str">
        <f t="shared" si="23"/>
        <v/>
      </c>
    </row>
    <row r="502" spans="2:19" x14ac:dyDescent="0.25">
      <c r="B502" s="41"/>
      <c r="C502" s="305">
        <f t="shared" si="22"/>
        <v>489</v>
      </c>
      <c r="D502" s="41"/>
      <c r="E502" s="445"/>
      <c r="F502" s="446"/>
      <c r="G502" s="448"/>
      <c r="H502" s="450"/>
      <c r="I502" s="451"/>
      <c r="J502" s="148" t="str">
        <f t="shared" si="21"/>
        <v/>
      </c>
      <c r="K502" s="41"/>
      <c r="S502" s="2" t="str">
        <f t="shared" si="23"/>
        <v/>
      </c>
    </row>
    <row r="503" spans="2:19" x14ac:dyDescent="0.25">
      <c r="B503" s="41"/>
      <c r="C503" s="305">
        <f t="shared" si="22"/>
        <v>490</v>
      </c>
      <c r="D503" s="41"/>
      <c r="E503" s="445"/>
      <c r="F503" s="446"/>
      <c r="G503" s="448"/>
      <c r="H503" s="450"/>
      <c r="I503" s="451"/>
      <c r="J503" s="148" t="str">
        <f t="shared" si="21"/>
        <v/>
      </c>
      <c r="K503" s="41"/>
      <c r="S503" s="2" t="str">
        <f t="shared" si="23"/>
        <v/>
      </c>
    </row>
    <row r="504" spans="2:19" x14ac:dyDescent="0.25">
      <c r="B504" s="41"/>
      <c r="C504" s="305">
        <f t="shared" si="22"/>
        <v>491</v>
      </c>
      <c r="D504" s="41"/>
      <c r="E504" s="445"/>
      <c r="F504" s="446"/>
      <c r="G504" s="448"/>
      <c r="H504" s="450"/>
      <c r="I504" s="451"/>
      <c r="J504" s="148" t="str">
        <f t="shared" si="21"/>
        <v/>
      </c>
      <c r="K504" s="41"/>
      <c r="S504" s="2" t="str">
        <f t="shared" si="23"/>
        <v/>
      </c>
    </row>
    <row r="505" spans="2:19" x14ac:dyDescent="0.25">
      <c r="B505" s="41"/>
      <c r="C505" s="305">
        <f t="shared" si="22"/>
        <v>492</v>
      </c>
      <c r="D505" s="41"/>
      <c r="E505" s="445"/>
      <c r="F505" s="446"/>
      <c r="G505" s="448"/>
      <c r="H505" s="450"/>
      <c r="I505" s="451"/>
      <c r="J505" s="148" t="str">
        <f t="shared" si="21"/>
        <v/>
      </c>
      <c r="K505" s="41"/>
      <c r="S505" s="2" t="str">
        <f t="shared" si="23"/>
        <v/>
      </c>
    </row>
    <row r="506" spans="2:19" x14ac:dyDescent="0.25">
      <c r="B506" s="41"/>
      <c r="C506" s="305">
        <f t="shared" si="22"/>
        <v>493</v>
      </c>
      <c r="D506" s="41"/>
      <c r="E506" s="445"/>
      <c r="F506" s="446"/>
      <c r="G506" s="448"/>
      <c r="H506" s="450"/>
      <c r="I506" s="451"/>
      <c r="J506" s="148" t="str">
        <f t="shared" si="21"/>
        <v/>
      </c>
      <c r="K506" s="41"/>
      <c r="S506" s="2" t="str">
        <f t="shared" si="23"/>
        <v/>
      </c>
    </row>
    <row r="507" spans="2:19" x14ac:dyDescent="0.25">
      <c r="B507" s="41"/>
      <c r="C507" s="305">
        <f t="shared" si="22"/>
        <v>494</v>
      </c>
      <c r="D507" s="41"/>
      <c r="E507" s="445"/>
      <c r="F507" s="446"/>
      <c r="G507" s="448"/>
      <c r="H507" s="450"/>
      <c r="I507" s="451"/>
      <c r="J507" s="148" t="str">
        <f t="shared" si="21"/>
        <v/>
      </c>
      <c r="K507" s="41"/>
      <c r="S507" s="2" t="str">
        <f t="shared" si="23"/>
        <v/>
      </c>
    </row>
    <row r="508" spans="2:19" x14ac:dyDescent="0.25">
      <c r="B508" s="41"/>
      <c r="C508" s="305">
        <f t="shared" si="22"/>
        <v>495</v>
      </c>
      <c r="D508" s="41"/>
      <c r="E508" s="445"/>
      <c r="F508" s="446"/>
      <c r="G508" s="448"/>
      <c r="H508" s="450"/>
      <c r="I508" s="451"/>
      <c r="J508" s="148" t="str">
        <f t="shared" si="21"/>
        <v/>
      </c>
      <c r="K508" s="41"/>
      <c r="S508" s="2" t="str">
        <f t="shared" si="23"/>
        <v/>
      </c>
    </row>
    <row r="509" spans="2:19" x14ac:dyDescent="0.25">
      <c r="B509" s="41"/>
      <c r="C509" s="305">
        <f t="shared" si="22"/>
        <v>496</v>
      </c>
      <c r="D509" s="41"/>
      <c r="E509" s="445"/>
      <c r="F509" s="446"/>
      <c r="G509" s="448"/>
      <c r="H509" s="450"/>
      <c r="I509" s="451"/>
      <c r="J509" s="148" t="str">
        <f t="shared" si="21"/>
        <v/>
      </c>
      <c r="K509" s="41"/>
      <c r="S509" s="2" t="str">
        <f t="shared" si="23"/>
        <v/>
      </c>
    </row>
    <row r="510" spans="2:19" x14ac:dyDescent="0.25">
      <c r="B510" s="41"/>
      <c r="C510" s="305">
        <f t="shared" si="22"/>
        <v>497</v>
      </c>
      <c r="D510" s="41"/>
      <c r="E510" s="445"/>
      <c r="F510" s="446"/>
      <c r="G510" s="448"/>
      <c r="H510" s="450"/>
      <c r="I510" s="451"/>
      <c r="J510" s="148" t="str">
        <f t="shared" si="21"/>
        <v/>
      </c>
      <c r="K510" s="41"/>
      <c r="S510" s="2" t="str">
        <f t="shared" si="23"/>
        <v/>
      </c>
    </row>
    <row r="511" spans="2:19" x14ac:dyDescent="0.25">
      <c r="B511" s="41"/>
      <c r="C511" s="305">
        <f t="shared" si="22"/>
        <v>498</v>
      </c>
      <c r="D511" s="41"/>
      <c r="E511" s="445"/>
      <c r="F511" s="446"/>
      <c r="G511" s="448"/>
      <c r="H511" s="450"/>
      <c r="I511" s="451"/>
      <c r="J511" s="148" t="str">
        <f t="shared" si="21"/>
        <v/>
      </c>
      <c r="K511" s="41"/>
      <c r="S511" s="2" t="str">
        <f t="shared" si="23"/>
        <v/>
      </c>
    </row>
    <row r="512" spans="2:19" x14ac:dyDescent="0.25">
      <c r="B512" s="41"/>
      <c r="C512" s="305">
        <f t="shared" si="22"/>
        <v>499</v>
      </c>
      <c r="D512" s="41"/>
      <c r="E512" s="445"/>
      <c r="F512" s="446"/>
      <c r="G512" s="448"/>
      <c r="H512" s="450"/>
      <c r="I512" s="451"/>
      <c r="J512" s="148" t="str">
        <f t="shared" si="21"/>
        <v/>
      </c>
      <c r="K512" s="41"/>
      <c r="S512" s="2" t="str">
        <f t="shared" si="23"/>
        <v/>
      </c>
    </row>
    <row r="513" spans="2:19" x14ac:dyDescent="0.25">
      <c r="B513" s="41"/>
      <c r="C513" s="305">
        <f t="shared" si="22"/>
        <v>500</v>
      </c>
      <c r="D513" s="41"/>
      <c r="E513" s="445"/>
      <c r="F513" s="446"/>
      <c r="G513" s="448"/>
      <c r="H513" s="450"/>
      <c r="I513" s="451"/>
      <c r="J513" s="148" t="str">
        <f t="shared" si="21"/>
        <v/>
      </c>
      <c r="K513" s="41"/>
      <c r="S513" s="2" t="str">
        <f t="shared" si="23"/>
        <v/>
      </c>
    </row>
    <row r="514" spans="2:19" ht="6" customHeight="1" x14ac:dyDescent="0.25">
      <c r="B514" s="41"/>
      <c r="C514" s="41"/>
      <c r="D514" s="41"/>
      <c r="E514" s="47"/>
      <c r="F514" s="47"/>
      <c r="G514" s="45"/>
      <c r="H514" s="65"/>
      <c r="I514" s="45"/>
      <c r="J514" s="389"/>
      <c r="K514" s="41"/>
      <c r="S514" s="2" t="str">
        <f t="shared" si="23"/>
        <v/>
      </c>
    </row>
  </sheetData>
  <sheetProtection sheet="1" selectLockedCells="1"/>
  <mergeCells count="9">
    <mergeCell ref="M2:P3"/>
    <mergeCell ref="E3:F4"/>
    <mergeCell ref="G3:H3"/>
    <mergeCell ref="E12:E13"/>
    <mergeCell ref="G12:G13"/>
    <mergeCell ref="J12:J13"/>
    <mergeCell ref="I12:I13"/>
    <mergeCell ref="H12:H13"/>
    <mergeCell ref="F12:F13"/>
  </mergeCells>
  <conditionalFormatting sqref="E14:H513">
    <cfRule type="expression" dxfId="0" priority="3">
      <formula>MOD(ROW(),2)=0</formula>
    </cfRule>
  </conditionalFormatting>
  <dataValidations count="2">
    <dataValidation type="list" allowBlank="1" showInputMessage="1" showErrorMessage="1" sqref="I14:I513" xr:uid="{00000000-0002-0000-0800-000000000000}">
      <formula1>"Obsolete,Damaged"</formula1>
    </dataValidation>
    <dataValidation type="textLength" errorStyle="warning" operator="equal" allowBlank="1" showInputMessage="1" showErrorMessage="1" errorTitle="DOT Number Error" error="DOT Numbers should have 9 characters. Please check the number and try again." sqref="E14:E513" xr:uid="{00000000-0002-0000-0800-000001000000}">
      <formula1>9</formula1>
    </dataValidation>
  </dataValidations>
  <printOptions horizontalCentered="1"/>
  <pageMargins left="0.5" right="0.5" top="1" bottom="0.5" header="0.5" footer="0"/>
  <pageSetup scale="96" orientation="landscape" horizontalDpi="300" verticalDpi="300" r:id="rId1"/>
  <headerFooter alignWithMargins="0">
    <oddHeader xml:space="preserve">&amp;LTD-1 
Revised 07-02-19
CSW
&amp;CNorth Carolina Public Schools
Annual Pupil Transportation Report&amp;"Times New Roman,Regular"&amp;12
&amp;R2018-2019
Pg.6
</oddHeader>
  </headerFooter>
  <rowBreaks count="12" manualBreakCount="12">
    <brk id="43" min="1" max="10" man="1"/>
    <brk id="83" min="1" max="10" man="1"/>
    <brk id="123" min="1" max="10" man="1"/>
    <brk id="163" min="1" max="10" man="1"/>
    <brk id="193" max="16383" man="1"/>
    <brk id="233" min="1" max="10" man="1"/>
    <brk id="273" min="1" max="10" man="1"/>
    <brk id="313" min="1" max="10" man="1"/>
    <brk id="353" min="1" max="10" man="1"/>
    <brk id="393" min="1" max="10" man="1"/>
    <brk id="433" min="1" max="10" man="1"/>
    <brk id="473"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B1:AS93"/>
  <sheetViews>
    <sheetView showGridLines="0" zoomScaleNormal="100" workbookViewId="0">
      <pane ySplit="17" topLeftCell="A18" activePane="bottomLeft" state="frozen"/>
      <selection activeCell="F9" sqref="F9"/>
      <selection pane="bottomLeft" activeCell="H21" sqref="H21"/>
    </sheetView>
  </sheetViews>
  <sheetFormatPr defaultColWidth="9.109375" defaultRowHeight="13.2" x14ac:dyDescent="0.25"/>
  <cols>
    <col min="1" max="3" width="2.6640625" style="2" customWidth="1"/>
    <col min="4" max="4" width="4.6640625" style="2" customWidth="1"/>
    <col min="5" max="5" width="10.6640625" style="2" customWidth="1"/>
    <col min="6" max="6" width="8.6640625" style="5" customWidth="1"/>
    <col min="7" max="7" width="46.6640625" style="2" customWidth="1"/>
    <col min="8" max="8" width="10.6640625" style="5" customWidth="1"/>
    <col min="9" max="9" width="0.88671875" style="2" customWidth="1"/>
    <col min="10" max="10" width="4.6640625" style="2" customWidth="1"/>
    <col min="11" max="11" width="0.88671875" style="2" customWidth="1"/>
    <col min="12" max="12" width="4.6640625" style="2" customWidth="1"/>
    <col min="13" max="13" width="0.88671875" style="2" customWidth="1"/>
    <col min="14" max="14" width="4.6640625" style="2" customWidth="1"/>
    <col min="15" max="15" width="0.88671875" style="2" customWidth="1"/>
    <col min="16" max="16" width="4.6640625" style="2" customWidth="1"/>
    <col min="17" max="17" width="0.88671875" style="2" customWidth="1"/>
    <col min="18" max="18" width="4.6640625" style="2" customWidth="1"/>
    <col min="19" max="19" width="0.88671875" style="2" customWidth="1"/>
    <col min="20" max="20" width="4.6640625" style="2" customWidth="1"/>
    <col min="21" max="21" width="0.88671875" style="2" customWidth="1"/>
    <col min="22" max="22" width="4.6640625" style="2" customWidth="1"/>
    <col min="23" max="23" width="0.88671875" style="2" customWidth="1"/>
    <col min="24" max="24" width="4.6640625" style="2" customWidth="1"/>
    <col min="25" max="25" width="0.88671875" style="2" customWidth="1"/>
    <col min="26" max="26" width="4.6640625" style="2" customWidth="1"/>
    <col min="27" max="27" width="0.88671875" style="2" customWidth="1"/>
    <col min="28" max="28" width="6.6640625" style="2" customWidth="1"/>
    <col min="29" max="30" width="2.6640625" style="2" customWidth="1"/>
    <col min="31" max="40" width="6.6640625" style="421" hidden="1" customWidth="1"/>
    <col min="41" max="41" width="2.6640625" style="2" customWidth="1"/>
    <col min="42" max="42" width="6.6640625" style="2" customWidth="1"/>
    <col min="43" max="43" width="30.6640625" style="2" customWidth="1"/>
    <col min="44" max="16384" width="9.109375" style="2"/>
  </cols>
  <sheetData>
    <row r="1" spans="2:43" s="6" customFormat="1" x14ac:dyDescent="0.25">
      <c r="B1" s="2"/>
      <c r="C1" s="2"/>
      <c r="D1" s="2"/>
      <c r="E1" s="2"/>
      <c r="F1" s="5"/>
      <c r="G1" s="2"/>
      <c r="H1" s="5"/>
      <c r="J1" s="2"/>
      <c r="L1" s="2"/>
      <c r="N1" s="2"/>
      <c r="P1" s="2"/>
      <c r="R1" s="2"/>
      <c r="T1" s="2"/>
      <c r="V1" s="2"/>
      <c r="X1" s="2"/>
      <c r="Z1" s="2"/>
      <c r="AB1" s="2"/>
      <c r="AE1" s="420"/>
      <c r="AF1" s="420"/>
      <c r="AG1" s="420"/>
      <c r="AH1" s="420"/>
      <c r="AI1" s="420"/>
      <c r="AJ1" s="420"/>
      <c r="AK1" s="420"/>
      <c r="AL1" s="420"/>
      <c r="AM1" s="420"/>
      <c r="AN1" s="420"/>
    </row>
    <row r="2" spans="2:43" s="6" customFormat="1" ht="6" customHeight="1" x14ac:dyDescent="0.25">
      <c r="B2" s="41"/>
      <c r="C2" s="41"/>
      <c r="D2" s="327"/>
      <c r="E2" s="327"/>
      <c r="F2" s="327"/>
      <c r="G2" s="41"/>
      <c r="H2" s="45"/>
      <c r="I2" s="41"/>
      <c r="J2" s="41"/>
      <c r="K2" s="41"/>
      <c r="L2" s="41"/>
      <c r="M2" s="41"/>
      <c r="N2" s="41"/>
      <c r="O2" s="41"/>
      <c r="P2" s="41"/>
      <c r="Q2" s="41"/>
      <c r="R2" s="41"/>
      <c r="S2" s="41"/>
      <c r="T2" s="41"/>
      <c r="U2" s="41"/>
      <c r="V2" s="41"/>
      <c r="W2" s="41"/>
      <c r="X2" s="41"/>
      <c r="Y2" s="41"/>
      <c r="Z2" s="41"/>
      <c r="AA2" s="41"/>
      <c r="AB2" s="41"/>
      <c r="AC2" s="41"/>
      <c r="AE2" s="420"/>
      <c r="AF2" s="420"/>
      <c r="AG2" s="420"/>
      <c r="AH2" s="420"/>
      <c r="AI2" s="420"/>
      <c r="AJ2" s="420"/>
      <c r="AK2" s="420"/>
      <c r="AL2" s="420"/>
      <c r="AM2" s="420"/>
      <c r="AN2" s="420"/>
    </row>
    <row r="3" spans="2:43" s="6" customFormat="1" ht="12.75" customHeight="1" x14ac:dyDescent="0.25">
      <c r="B3" s="41"/>
      <c r="C3" s="717" t="s">
        <v>639</v>
      </c>
      <c r="D3" s="717"/>
      <c r="E3" s="717"/>
      <c r="F3" s="379"/>
      <c r="G3" s="379"/>
      <c r="H3" s="45"/>
      <c r="I3" s="383"/>
      <c r="J3" s="41"/>
      <c r="K3" s="383"/>
      <c r="L3" s="41"/>
      <c r="M3" s="383"/>
      <c r="N3" s="41"/>
      <c r="O3" s="383"/>
      <c r="P3" s="41"/>
      <c r="Q3" s="383"/>
      <c r="R3" s="41"/>
      <c r="S3" s="383"/>
      <c r="T3" s="41"/>
      <c r="U3" s="383"/>
      <c r="V3" s="41"/>
      <c r="W3" s="383"/>
      <c r="X3" s="41"/>
      <c r="Y3" s="383"/>
      <c r="Z3" s="41"/>
      <c r="AA3" s="383"/>
      <c r="AB3" s="41"/>
      <c r="AC3" s="41"/>
      <c r="AE3" s="420"/>
      <c r="AF3" s="420"/>
      <c r="AG3" s="420"/>
      <c r="AH3" s="420"/>
      <c r="AI3" s="420"/>
      <c r="AJ3" s="420"/>
      <c r="AK3" s="420"/>
      <c r="AL3" s="420"/>
      <c r="AM3" s="420"/>
      <c r="AN3" s="420"/>
    </row>
    <row r="4" spans="2:43" s="6" customFormat="1" ht="12.75" customHeight="1" x14ac:dyDescent="0.25">
      <c r="B4" s="41"/>
      <c r="C4" s="717"/>
      <c r="D4" s="717"/>
      <c r="E4" s="717"/>
      <c r="F4" s="379"/>
      <c r="G4" s="379"/>
      <c r="H4" s="45"/>
      <c r="I4" s="383"/>
      <c r="J4" s="41"/>
      <c r="K4" s="383"/>
      <c r="L4" s="41"/>
      <c r="M4" s="383"/>
      <c r="N4" s="41"/>
      <c r="O4" s="383"/>
      <c r="P4" s="41"/>
      <c r="Q4" s="383"/>
      <c r="R4" s="41"/>
      <c r="S4" s="383"/>
      <c r="T4" s="41"/>
      <c r="U4" s="383"/>
      <c r="V4" s="41"/>
      <c r="W4" s="383"/>
      <c r="X4" s="41"/>
      <c r="Y4" s="383"/>
      <c r="Z4" s="41"/>
      <c r="AA4" s="383"/>
      <c r="AB4" s="41"/>
      <c r="AC4" s="41"/>
      <c r="AE4" s="420"/>
      <c r="AF4" s="420"/>
      <c r="AG4" s="420"/>
      <c r="AH4" s="420"/>
      <c r="AI4" s="420"/>
      <c r="AJ4" s="420"/>
      <c r="AK4" s="420"/>
      <c r="AL4" s="420"/>
      <c r="AM4" s="420"/>
      <c r="AN4" s="420"/>
    </row>
    <row r="5" spans="2:43" s="6" customFormat="1" ht="13.8" thickBot="1" x14ac:dyDescent="0.3">
      <c r="B5" s="41"/>
      <c r="C5" s="41"/>
      <c r="D5" s="51" t="s">
        <v>74</v>
      </c>
      <c r="E5" s="382" t="str">
        <f>'Bus Data'!I4</f>
        <v xml:space="preserve"> </v>
      </c>
      <c r="F5" s="45"/>
      <c r="G5" s="41"/>
      <c r="H5" s="45"/>
      <c r="I5" s="41"/>
      <c r="J5" s="41"/>
      <c r="K5" s="41"/>
      <c r="L5" s="41"/>
      <c r="M5" s="41"/>
      <c r="N5" s="41"/>
      <c r="O5" s="41"/>
      <c r="P5" s="41"/>
      <c r="Q5" s="41"/>
      <c r="R5" s="41"/>
      <c r="S5" s="41"/>
      <c r="T5" s="41"/>
      <c r="U5" s="41"/>
      <c r="V5" s="41"/>
      <c r="W5" s="41"/>
      <c r="X5" s="41"/>
      <c r="Y5" s="41"/>
      <c r="Z5" s="41"/>
      <c r="AA5" s="41"/>
      <c r="AB5" s="41"/>
      <c r="AC5" s="41"/>
      <c r="AE5" s="420"/>
      <c r="AF5" s="420"/>
      <c r="AG5" s="420"/>
      <c r="AH5" s="420"/>
      <c r="AI5" s="420"/>
      <c r="AJ5" s="420"/>
      <c r="AK5" s="420"/>
      <c r="AL5" s="420"/>
      <c r="AM5" s="420"/>
      <c r="AN5" s="420"/>
    </row>
    <row r="6" spans="2:43" s="6" customFormat="1" ht="6" customHeight="1" x14ac:dyDescent="0.25">
      <c r="B6" s="41"/>
      <c r="C6" s="41"/>
      <c r="D6" s="41"/>
      <c r="E6" s="41"/>
      <c r="F6" s="45"/>
      <c r="G6" s="41"/>
      <c r="H6" s="45"/>
      <c r="I6" s="41"/>
      <c r="J6" s="41"/>
      <c r="K6" s="41"/>
      <c r="L6" s="41"/>
      <c r="M6" s="41"/>
      <c r="N6" s="41"/>
      <c r="O6" s="41"/>
      <c r="P6" s="41"/>
      <c r="Q6" s="41"/>
      <c r="R6" s="41"/>
      <c r="S6" s="41"/>
      <c r="T6" s="41"/>
      <c r="U6" s="41"/>
      <c r="V6" s="41"/>
      <c r="W6" s="41"/>
      <c r="X6" s="41"/>
      <c r="Y6" s="41"/>
      <c r="Z6" s="41"/>
      <c r="AA6" s="41"/>
      <c r="AB6" s="41"/>
      <c r="AC6" s="41"/>
      <c r="AE6" s="420"/>
      <c r="AF6" s="420"/>
      <c r="AG6" s="420"/>
      <c r="AH6" s="420"/>
      <c r="AI6" s="420"/>
      <c r="AJ6" s="420"/>
      <c r="AK6" s="420"/>
      <c r="AL6" s="420"/>
      <c r="AM6" s="420"/>
      <c r="AN6" s="420"/>
      <c r="AO6" s="697"/>
      <c r="AP6" s="698"/>
      <c r="AQ6" s="699"/>
    </row>
    <row r="7" spans="2:43" s="6" customFormat="1" x14ac:dyDescent="0.25">
      <c r="B7" s="41"/>
      <c r="C7" s="41"/>
      <c r="D7" s="720" t="s">
        <v>647</v>
      </c>
      <c r="E7" s="720"/>
      <c r="F7" s="720"/>
      <c r="G7" s="720"/>
      <c r="H7" s="720"/>
      <c r="I7" s="390"/>
      <c r="J7" s="41"/>
      <c r="K7" s="390"/>
      <c r="L7" s="41"/>
      <c r="M7" s="390"/>
      <c r="N7" s="41"/>
      <c r="O7" s="390"/>
      <c r="P7" s="41"/>
      <c r="Q7" s="390"/>
      <c r="R7" s="41"/>
      <c r="S7" s="390"/>
      <c r="T7" s="41"/>
      <c r="U7" s="390"/>
      <c r="V7" s="41"/>
      <c r="W7" s="390"/>
      <c r="X7" s="41"/>
      <c r="Y7" s="390"/>
      <c r="Z7" s="41"/>
      <c r="AA7" s="390"/>
      <c r="AB7" s="41"/>
      <c r="AC7" s="41"/>
      <c r="AE7" s="420" t="b">
        <v>0</v>
      </c>
      <c r="AF7" s="420"/>
      <c r="AG7" s="420"/>
      <c r="AH7" s="420"/>
      <c r="AI7" s="420"/>
      <c r="AJ7" s="420"/>
      <c r="AK7" s="420"/>
      <c r="AL7" s="420"/>
      <c r="AM7" s="420"/>
      <c r="AN7" s="420"/>
      <c r="AO7" s="737" t="s">
        <v>658</v>
      </c>
      <c r="AP7" s="738"/>
      <c r="AQ7" s="739"/>
    </row>
    <row r="8" spans="2:43" s="6" customFormat="1" ht="12.75" customHeight="1" x14ac:dyDescent="0.25">
      <c r="B8" s="41"/>
      <c r="C8" s="41"/>
      <c r="D8" s="41"/>
      <c r="E8" s="41"/>
      <c r="F8" s="45"/>
      <c r="G8" s="41"/>
      <c r="H8" s="45"/>
      <c r="I8" s="41"/>
      <c r="J8" s="41"/>
      <c r="K8" s="41"/>
      <c r="L8" s="41"/>
      <c r="M8" s="41"/>
      <c r="N8" s="41"/>
      <c r="O8" s="41"/>
      <c r="P8" s="41"/>
      <c r="Q8" s="41"/>
      <c r="R8" s="41"/>
      <c r="S8" s="41"/>
      <c r="T8" s="41"/>
      <c r="U8" s="41"/>
      <c r="V8" s="41"/>
      <c r="W8" s="41"/>
      <c r="X8" s="41"/>
      <c r="Y8" s="41"/>
      <c r="Z8" s="41"/>
      <c r="AA8" s="41"/>
      <c r="AB8" s="41"/>
      <c r="AC8" s="41"/>
      <c r="AE8" s="420"/>
      <c r="AF8" s="420"/>
      <c r="AG8" s="420"/>
      <c r="AH8" s="420"/>
      <c r="AI8" s="420"/>
      <c r="AJ8" s="420"/>
      <c r="AK8" s="420"/>
      <c r="AL8" s="420"/>
      <c r="AM8" s="420"/>
      <c r="AN8" s="420"/>
      <c r="AO8" s="242"/>
      <c r="AP8" s="385" t="s">
        <v>393</v>
      </c>
      <c r="AQ8" s="280" t="s">
        <v>394</v>
      </c>
    </row>
    <row r="9" spans="2:43" s="6" customFormat="1" ht="12.75" customHeight="1" x14ac:dyDescent="0.25">
      <c r="B9" s="41"/>
      <c r="C9" s="74"/>
      <c r="D9" s="74" t="s">
        <v>640</v>
      </c>
      <c r="E9" s="41"/>
      <c r="F9" s="716" t="s">
        <v>642</v>
      </c>
      <c r="G9" s="716" t="s">
        <v>643</v>
      </c>
      <c r="H9" s="712" t="s">
        <v>646</v>
      </c>
      <c r="I9" s="47"/>
      <c r="J9" s="718" t="s">
        <v>644</v>
      </c>
      <c r="K9" s="47"/>
      <c r="L9" s="714" t="s">
        <v>57</v>
      </c>
      <c r="M9" s="47"/>
      <c r="N9" s="714">
        <v>1</v>
      </c>
      <c r="O9" s="47"/>
      <c r="P9" s="714">
        <v>2</v>
      </c>
      <c r="Q9" s="47"/>
      <c r="R9" s="714">
        <v>3</v>
      </c>
      <c r="S9" s="47"/>
      <c r="T9" s="714">
        <v>4</v>
      </c>
      <c r="U9" s="47"/>
      <c r="V9" s="714">
        <v>5</v>
      </c>
      <c r="W9" s="47"/>
      <c r="X9" s="714">
        <v>6</v>
      </c>
      <c r="Y9" s="47"/>
      <c r="Z9" s="715" t="s">
        <v>58</v>
      </c>
      <c r="AA9" s="47"/>
      <c r="AB9" s="712" t="s">
        <v>645</v>
      </c>
      <c r="AC9" s="41"/>
      <c r="AE9" s="420"/>
      <c r="AF9" s="420"/>
      <c r="AG9" s="420"/>
      <c r="AH9" s="420"/>
      <c r="AI9" s="420"/>
      <c r="AJ9" s="420"/>
      <c r="AK9" s="420"/>
      <c r="AL9" s="420"/>
      <c r="AM9" s="420"/>
      <c r="AN9" s="420"/>
      <c r="AO9" s="242"/>
      <c r="AP9" s="432"/>
      <c r="AQ9" s="281" t="s">
        <v>659</v>
      </c>
    </row>
    <row r="10" spans="2:43" s="6" customFormat="1" ht="12.75" customHeight="1" x14ac:dyDescent="0.25">
      <c r="B10" s="74"/>
      <c r="C10" s="74"/>
      <c r="D10" s="41"/>
      <c r="E10" s="41"/>
      <c r="F10" s="716"/>
      <c r="G10" s="716"/>
      <c r="H10" s="713"/>
      <c r="I10" s="47"/>
      <c r="J10" s="719"/>
      <c r="K10" s="47"/>
      <c r="L10" s="714"/>
      <c r="M10" s="47"/>
      <c r="N10" s="714"/>
      <c r="O10" s="47"/>
      <c r="P10" s="714"/>
      <c r="Q10" s="47"/>
      <c r="R10" s="714"/>
      <c r="S10" s="47"/>
      <c r="T10" s="714"/>
      <c r="U10" s="47"/>
      <c r="V10" s="714"/>
      <c r="W10" s="47"/>
      <c r="X10" s="714"/>
      <c r="Y10" s="47"/>
      <c r="Z10" s="715"/>
      <c r="AA10" s="47"/>
      <c r="AB10" s="713"/>
      <c r="AC10" s="41"/>
      <c r="AE10" s="420"/>
      <c r="AF10" s="420"/>
      <c r="AG10" s="420"/>
      <c r="AH10" s="420"/>
      <c r="AI10" s="420"/>
      <c r="AJ10" s="420"/>
      <c r="AK10" s="420"/>
      <c r="AL10" s="420"/>
      <c r="AM10" s="420"/>
      <c r="AN10" s="420"/>
      <c r="AO10" s="242"/>
      <c r="AP10" s="386"/>
      <c r="AQ10" s="282" t="s">
        <v>395</v>
      </c>
    </row>
    <row r="11" spans="2:43" s="6" customFormat="1" x14ac:dyDescent="0.25">
      <c r="B11" s="41"/>
      <c r="C11" s="41"/>
      <c r="D11" s="41"/>
      <c r="E11" s="381" t="s">
        <v>442</v>
      </c>
      <c r="F11" s="443">
        <f>SUM(F18:F47)</f>
        <v>0</v>
      </c>
      <c r="G11" s="444">
        <f>COUNTIF(G18:G47,"&lt;&gt;"&amp;"")</f>
        <v>0</v>
      </c>
      <c r="H11" s="304">
        <f>SUM(H18:H47)</f>
        <v>0</v>
      </c>
      <c r="I11" s="47"/>
      <c r="J11" s="304">
        <f>COUNTIF(AE18:AE47,"True")</f>
        <v>0</v>
      </c>
      <c r="K11" s="47"/>
      <c r="L11" s="304">
        <f>COUNTIF(AF18:AF47,"True")</f>
        <v>0</v>
      </c>
      <c r="M11" s="47"/>
      <c r="N11" s="304">
        <f>COUNTIF(AG18:AG47,"True")</f>
        <v>0</v>
      </c>
      <c r="O11" s="47"/>
      <c r="P11" s="304">
        <f>COUNTIF(AH18:AH47,"True")</f>
        <v>0</v>
      </c>
      <c r="Q11" s="47"/>
      <c r="R11" s="304">
        <f>COUNTIF(AI18:AI47,"True")</f>
        <v>0</v>
      </c>
      <c r="S11" s="47"/>
      <c r="T11" s="304">
        <f>COUNTIF(AJ18:AJ47,"True")</f>
        <v>0</v>
      </c>
      <c r="U11" s="47"/>
      <c r="V11" s="304">
        <f>COUNTIF(AK18:AK47,"True")</f>
        <v>0</v>
      </c>
      <c r="W11" s="47"/>
      <c r="X11" s="304">
        <f>COUNTIF(AL18:AL47,"True")</f>
        <v>0</v>
      </c>
      <c r="Y11" s="47"/>
      <c r="Z11" s="304">
        <f>COUNTIF(AM18:AM47,"True")</f>
        <v>0</v>
      </c>
      <c r="AA11" s="47"/>
      <c r="AB11" s="304">
        <f>COUNTIF(AN18:AN47,"True")</f>
        <v>0</v>
      </c>
      <c r="AC11" s="41"/>
      <c r="AE11" s="420"/>
      <c r="AF11" s="420"/>
      <c r="AG11" s="420"/>
      <c r="AH11" s="420"/>
      <c r="AI11" s="420"/>
      <c r="AJ11" s="420"/>
      <c r="AK11" s="420"/>
      <c r="AL11" s="420"/>
      <c r="AM11" s="420"/>
      <c r="AN11" s="420"/>
      <c r="AO11" s="242"/>
      <c r="AP11" s="384"/>
      <c r="AQ11" s="282" t="s">
        <v>396</v>
      </c>
    </row>
    <row r="12" spans="2:43" s="6" customFormat="1" ht="6" customHeight="1" thickBot="1" x14ac:dyDescent="0.3">
      <c r="B12" s="41"/>
      <c r="C12" s="41"/>
      <c r="D12" s="41"/>
      <c r="E12" s="41"/>
      <c r="F12" s="45"/>
      <c r="G12" s="41"/>
      <c r="H12" s="45"/>
      <c r="I12" s="41"/>
      <c r="J12" s="41"/>
      <c r="K12" s="41"/>
      <c r="L12" s="380"/>
      <c r="M12" s="41"/>
      <c r="N12" s="41"/>
      <c r="O12" s="41"/>
      <c r="P12" s="41"/>
      <c r="Q12" s="41"/>
      <c r="R12" s="41"/>
      <c r="S12" s="41"/>
      <c r="T12" s="41"/>
      <c r="U12" s="41"/>
      <c r="V12" s="41"/>
      <c r="W12" s="41"/>
      <c r="X12" s="41"/>
      <c r="Y12" s="41"/>
      <c r="Z12" s="41"/>
      <c r="AA12" s="41"/>
      <c r="AB12" s="41"/>
      <c r="AC12" s="41"/>
      <c r="AE12" s="420"/>
      <c r="AF12" s="420"/>
      <c r="AG12" s="420"/>
      <c r="AH12" s="420"/>
      <c r="AI12" s="420"/>
      <c r="AJ12" s="420"/>
      <c r="AK12" s="420"/>
      <c r="AL12" s="420"/>
      <c r="AM12" s="420"/>
      <c r="AN12" s="420"/>
      <c r="AO12" s="277"/>
      <c r="AP12" s="278"/>
      <c r="AQ12" s="283"/>
    </row>
    <row r="13" spans="2:43" s="6" customFormat="1" x14ac:dyDescent="0.25">
      <c r="B13" s="41"/>
      <c r="C13" s="41"/>
      <c r="D13" s="41"/>
      <c r="E13" s="41"/>
      <c r="F13" s="45"/>
      <c r="G13" s="41"/>
      <c r="H13" s="45"/>
      <c r="I13" s="41"/>
      <c r="J13" s="41"/>
      <c r="K13" s="41"/>
      <c r="L13" s="380"/>
      <c r="M13" s="41"/>
      <c r="N13" s="41"/>
      <c r="O13" s="41"/>
      <c r="P13" s="41"/>
      <c r="Q13" s="41"/>
      <c r="R13" s="41"/>
      <c r="S13" s="41"/>
      <c r="T13" s="41"/>
      <c r="U13" s="41"/>
      <c r="V13" s="41"/>
      <c r="W13" s="41"/>
      <c r="X13" s="41"/>
      <c r="Y13" s="41"/>
      <c r="Z13" s="41"/>
      <c r="AA13" s="41"/>
      <c r="AB13" s="41"/>
      <c r="AC13" s="41"/>
      <c r="AE13" s="420"/>
      <c r="AF13" s="420"/>
      <c r="AG13" s="420"/>
      <c r="AH13" s="420"/>
      <c r="AI13" s="420"/>
      <c r="AJ13" s="420"/>
      <c r="AK13" s="420"/>
      <c r="AL13" s="420"/>
      <c r="AM13" s="420"/>
      <c r="AN13" s="420"/>
    </row>
    <row r="14" spans="2:43" s="6" customFormat="1" x14ac:dyDescent="0.25">
      <c r="B14" s="41"/>
      <c r="C14" s="41"/>
      <c r="D14" s="41"/>
      <c r="E14" s="41"/>
      <c r="F14" s="45"/>
      <c r="G14" s="41"/>
      <c r="H14" s="45"/>
      <c r="I14" s="41"/>
      <c r="J14" s="721" t="s">
        <v>500</v>
      </c>
      <c r="K14" s="721"/>
      <c r="L14" s="721"/>
      <c r="M14" s="721"/>
      <c r="N14" s="721"/>
      <c r="O14" s="721"/>
      <c r="P14" s="721"/>
      <c r="Q14" s="721"/>
      <c r="R14" s="721"/>
      <c r="S14" s="721"/>
      <c r="T14" s="721"/>
      <c r="U14" s="721"/>
      <c r="V14" s="721"/>
      <c r="W14" s="721"/>
      <c r="X14" s="721"/>
      <c r="Y14" s="721"/>
      <c r="Z14" s="721"/>
      <c r="AA14" s="721"/>
      <c r="AB14" s="721"/>
      <c r="AC14" s="41"/>
      <c r="AE14" s="420"/>
      <c r="AF14" s="420"/>
      <c r="AG14" s="420"/>
      <c r="AH14" s="420"/>
      <c r="AI14" s="420"/>
      <c r="AJ14" s="420"/>
      <c r="AK14" s="420"/>
      <c r="AL14" s="420"/>
      <c r="AM14" s="420"/>
      <c r="AN14" s="420"/>
    </row>
    <row r="15" spans="2:43" s="6" customFormat="1" x14ac:dyDescent="0.25">
      <c r="B15" s="731"/>
      <c r="C15" s="731"/>
      <c r="D15" s="729" t="s">
        <v>56</v>
      </c>
      <c r="E15" s="727" t="s">
        <v>641</v>
      </c>
      <c r="F15" s="732" t="s">
        <v>648</v>
      </c>
      <c r="G15" s="727" t="s">
        <v>643</v>
      </c>
      <c r="H15" s="733" t="s">
        <v>646</v>
      </c>
      <c r="I15" s="41"/>
      <c r="J15" s="735" t="s">
        <v>644</v>
      </c>
      <c r="K15" s="41"/>
      <c r="L15" s="722" t="s">
        <v>57</v>
      </c>
      <c r="M15" s="41"/>
      <c r="N15" s="722">
        <v>1</v>
      </c>
      <c r="O15" s="41"/>
      <c r="P15" s="722">
        <v>2</v>
      </c>
      <c r="Q15" s="41"/>
      <c r="R15" s="722">
        <v>3</v>
      </c>
      <c r="S15" s="41"/>
      <c r="T15" s="722">
        <v>4</v>
      </c>
      <c r="U15" s="41"/>
      <c r="V15" s="722">
        <v>5</v>
      </c>
      <c r="W15" s="41"/>
      <c r="X15" s="722">
        <v>6</v>
      </c>
      <c r="Y15" s="41"/>
      <c r="Z15" s="724" t="s">
        <v>58</v>
      </c>
      <c r="AA15" s="41"/>
      <c r="AB15" s="725" t="s">
        <v>645</v>
      </c>
      <c r="AC15" s="41"/>
      <c r="AE15" s="420"/>
      <c r="AF15" s="420"/>
      <c r="AG15" s="420"/>
      <c r="AH15" s="420"/>
      <c r="AI15" s="420"/>
      <c r="AJ15" s="420"/>
      <c r="AK15" s="420"/>
      <c r="AL15" s="420"/>
      <c r="AM15" s="420"/>
      <c r="AN15" s="420"/>
    </row>
    <row r="16" spans="2:43" s="6" customFormat="1" x14ac:dyDescent="0.25">
      <c r="B16" s="731"/>
      <c r="C16" s="731"/>
      <c r="D16" s="730"/>
      <c r="E16" s="728"/>
      <c r="F16" s="728"/>
      <c r="G16" s="728"/>
      <c r="H16" s="734"/>
      <c r="I16" s="41"/>
      <c r="J16" s="736"/>
      <c r="K16" s="41"/>
      <c r="L16" s="722"/>
      <c r="M16" s="41"/>
      <c r="N16" s="722"/>
      <c r="O16" s="41"/>
      <c r="P16" s="722"/>
      <c r="Q16" s="41"/>
      <c r="R16" s="722"/>
      <c r="S16" s="41"/>
      <c r="T16" s="722"/>
      <c r="U16" s="41"/>
      <c r="V16" s="722"/>
      <c r="W16" s="41"/>
      <c r="X16" s="722"/>
      <c r="Y16" s="41"/>
      <c r="Z16" s="724"/>
      <c r="AA16" s="41"/>
      <c r="AB16" s="726"/>
      <c r="AC16" s="41"/>
      <c r="AE16" s="420"/>
      <c r="AF16" s="420"/>
      <c r="AG16" s="420"/>
      <c r="AH16" s="420"/>
      <c r="AI16" s="420"/>
      <c r="AJ16" s="420"/>
      <c r="AK16" s="420"/>
      <c r="AL16" s="420"/>
      <c r="AM16" s="420"/>
      <c r="AN16" s="420"/>
    </row>
    <row r="17" spans="2:40" s="6" customFormat="1" ht="6" customHeight="1" x14ac:dyDescent="0.25">
      <c r="B17" s="41"/>
      <c r="C17" s="41"/>
      <c r="D17" s="41"/>
      <c r="E17" s="41"/>
      <c r="F17" s="87"/>
      <c r="G17" s="41"/>
      <c r="H17" s="45"/>
      <c r="I17" s="41"/>
      <c r="J17" s="41"/>
      <c r="K17" s="41"/>
      <c r="L17" s="41"/>
      <c r="M17" s="41"/>
      <c r="N17" s="41"/>
      <c r="O17" s="41"/>
      <c r="P17" s="41"/>
      <c r="Q17" s="41"/>
      <c r="R17" s="41"/>
      <c r="S17" s="41"/>
      <c r="T17" s="41"/>
      <c r="U17" s="41"/>
      <c r="V17" s="41"/>
      <c r="W17" s="41"/>
      <c r="X17" s="41"/>
      <c r="Y17" s="41"/>
      <c r="Z17" s="41"/>
      <c r="AA17" s="41"/>
      <c r="AB17" s="41"/>
      <c r="AC17" s="41"/>
      <c r="AE17" s="420"/>
      <c r="AF17" s="420"/>
      <c r="AG17" s="420"/>
      <c r="AH17" s="420"/>
      <c r="AI17" s="420"/>
      <c r="AJ17" s="420"/>
      <c r="AK17" s="420"/>
      <c r="AL17" s="420"/>
      <c r="AM17" s="420"/>
      <c r="AN17" s="420"/>
    </row>
    <row r="18" spans="2:40" s="6" customFormat="1" ht="25.2" customHeight="1" x14ac:dyDescent="0.25">
      <c r="B18" s="723">
        <v>1</v>
      </c>
      <c r="C18" s="723"/>
      <c r="D18" s="443"/>
      <c r="E18" s="456"/>
      <c r="F18" s="455"/>
      <c r="G18" s="453"/>
      <c r="H18" s="422"/>
      <c r="I18" s="41"/>
      <c r="J18" s="47"/>
      <c r="K18" s="41"/>
      <c r="L18" s="47"/>
      <c r="M18" s="41"/>
      <c r="N18" s="47"/>
      <c r="O18" s="41"/>
      <c r="P18" s="47"/>
      <c r="Q18" s="41"/>
      <c r="R18" s="47"/>
      <c r="S18" s="41"/>
      <c r="T18" s="47"/>
      <c r="U18" s="41"/>
      <c r="V18" s="47"/>
      <c r="W18" s="41"/>
      <c r="X18" s="47"/>
      <c r="Y18" s="41"/>
      <c r="Z18" s="47"/>
      <c r="AA18" s="41"/>
      <c r="AB18" s="47"/>
      <c r="AC18" s="47"/>
      <c r="AE18" s="420" t="b">
        <v>0</v>
      </c>
      <c r="AF18" s="420" t="b">
        <v>0</v>
      </c>
      <c r="AG18" s="420" t="b">
        <v>0</v>
      </c>
      <c r="AH18" s="420" t="b">
        <v>0</v>
      </c>
      <c r="AI18" s="420" t="b">
        <v>0</v>
      </c>
      <c r="AJ18" s="420" t="b">
        <v>0</v>
      </c>
      <c r="AK18" s="420" t="b">
        <v>0</v>
      </c>
      <c r="AL18" s="420" t="b">
        <v>0</v>
      </c>
      <c r="AM18" s="420" t="b">
        <v>0</v>
      </c>
      <c r="AN18" s="420" t="b">
        <v>0</v>
      </c>
    </row>
    <row r="19" spans="2:40" s="6" customFormat="1" ht="25.5" customHeight="1" x14ac:dyDescent="0.25">
      <c r="B19" s="723">
        <v>2</v>
      </c>
      <c r="C19" s="723"/>
      <c r="D19" s="443"/>
      <c r="E19" s="456"/>
      <c r="F19" s="455"/>
      <c r="G19" s="453"/>
      <c r="H19" s="422"/>
      <c r="I19" s="41"/>
      <c r="J19" s="47"/>
      <c r="K19" s="41"/>
      <c r="L19" s="47"/>
      <c r="M19" s="41"/>
      <c r="N19" s="47"/>
      <c r="O19" s="41"/>
      <c r="P19" s="47"/>
      <c r="Q19" s="41"/>
      <c r="R19" s="47"/>
      <c r="S19" s="41"/>
      <c r="T19" s="47"/>
      <c r="U19" s="41"/>
      <c r="V19" s="47"/>
      <c r="W19" s="41"/>
      <c r="X19" s="47"/>
      <c r="Y19" s="41"/>
      <c r="Z19" s="47"/>
      <c r="AA19" s="41"/>
      <c r="AB19" s="47"/>
      <c r="AC19" s="47"/>
      <c r="AE19" s="420" t="b">
        <v>0</v>
      </c>
      <c r="AF19" s="420" t="b">
        <v>0</v>
      </c>
      <c r="AG19" s="420" t="b">
        <v>0</v>
      </c>
      <c r="AH19" s="420" t="b">
        <v>0</v>
      </c>
      <c r="AI19" s="420" t="b">
        <v>0</v>
      </c>
      <c r="AJ19" s="420" t="b">
        <v>0</v>
      </c>
      <c r="AK19" s="420" t="b">
        <v>0</v>
      </c>
      <c r="AL19" s="420" t="b">
        <v>0</v>
      </c>
      <c r="AM19" s="420" t="b">
        <v>0</v>
      </c>
      <c r="AN19" s="420" t="b">
        <v>0</v>
      </c>
    </row>
    <row r="20" spans="2:40" s="6" customFormat="1" ht="25.5" customHeight="1" x14ac:dyDescent="0.25">
      <c r="B20" s="723">
        <v>3</v>
      </c>
      <c r="C20" s="723"/>
      <c r="D20" s="443"/>
      <c r="E20" s="456"/>
      <c r="F20" s="455"/>
      <c r="G20" s="453"/>
      <c r="H20" s="422"/>
      <c r="I20" s="41"/>
      <c r="J20" s="47"/>
      <c r="K20" s="41"/>
      <c r="L20" s="47"/>
      <c r="M20" s="41"/>
      <c r="N20" s="47"/>
      <c r="O20" s="41"/>
      <c r="P20" s="47"/>
      <c r="Q20" s="41"/>
      <c r="R20" s="47"/>
      <c r="S20" s="41"/>
      <c r="T20" s="47"/>
      <c r="U20" s="41"/>
      <c r="V20" s="47"/>
      <c r="W20" s="41"/>
      <c r="X20" s="47"/>
      <c r="Y20" s="41"/>
      <c r="Z20" s="47"/>
      <c r="AA20" s="41"/>
      <c r="AB20" s="47"/>
      <c r="AC20" s="47"/>
      <c r="AE20" s="420" t="b">
        <v>0</v>
      </c>
      <c r="AF20" s="420" t="b">
        <v>0</v>
      </c>
      <c r="AG20" s="420" t="b">
        <v>0</v>
      </c>
      <c r="AH20" s="420" t="b">
        <v>0</v>
      </c>
      <c r="AI20" s="420" t="b">
        <v>0</v>
      </c>
      <c r="AJ20" s="420" t="b">
        <v>0</v>
      </c>
      <c r="AK20" s="420" t="b">
        <v>0</v>
      </c>
      <c r="AL20" s="420" t="b">
        <v>0</v>
      </c>
      <c r="AM20" s="420" t="b">
        <v>0</v>
      </c>
      <c r="AN20" s="420" t="b">
        <v>0</v>
      </c>
    </row>
    <row r="21" spans="2:40" s="6" customFormat="1" ht="25.5" customHeight="1" x14ac:dyDescent="0.25">
      <c r="B21" s="723">
        <v>4</v>
      </c>
      <c r="C21" s="723"/>
      <c r="D21" s="443"/>
      <c r="E21" s="456"/>
      <c r="F21" s="455"/>
      <c r="G21" s="453"/>
      <c r="H21" s="422"/>
      <c r="I21" s="41"/>
      <c r="J21" s="47"/>
      <c r="K21" s="41"/>
      <c r="L21" s="47"/>
      <c r="M21" s="41"/>
      <c r="N21" s="47"/>
      <c r="O21" s="41"/>
      <c r="P21" s="47"/>
      <c r="Q21" s="41"/>
      <c r="R21" s="47"/>
      <c r="S21" s="41"/>
      <c r="T21" s="47"/>
      <c r="U21" s="41"/>
      <c r="V21" s="47"/>
      <c r="W21" s="41"/>
      <c r="X21" s="47"/>
      <c r="Y21" s="41"/>
      <c r="Z21" s="47"/>
      <c r="AA21" s="41"/>
      <c r="AB21" s="47"/>
      <c r="AC21" s="47"/>
      <c r="AE21" s="420" t="b">
        <v>0</v>
      </c>
      <c r="AF21" s="420" t="b">
        <v>0</v>
      </c>
      <c r="AG21" s="420" t="b">
        <v>0</v>
      </c>
      <c r="AH21" s="420" t="b">
        <v>0</v>
      </c>
      <c r="AI21" s="420" t="b">
        <v>0</v>
      </c>
      <c r="AJ21" s="420" t="b">
        <v>0</v>
      </c>
      <c r="AK21" s="420" t="b">
        <v>0</v>
      </c>
      <c r="AL21" s="420" t="b">
        <v>0</v>
      </c>
      <c r="AM21" s="420" t="b">
        <v>0</v>
      </c>
      <c r="AN21" s="420" t="b">
        <v>0</v>
      </c>
    </row>
    <row r="22" spans="2:40" s="6" customFormat="1" ht="25.5" customHeight="1" x14ac:dyDescent="0.25">
      <c r="B22" s="723">
        <v>5</v>
      </c>
      <c r="C22" s="723"/>
      <c r="D22" s="443" t="str">
        <f t="shared" ref="D22:D47" si="0">IF(E22&lt;&gt;"",$E$5,"")</f>
        <v/>
      </c>
      <c r="E22" s="456"/>
      <c r="F22" s="455"/>
      <c r="G22" s="453"/>
      <c r="H22" s="422"/>
      <c r="I22" s="41"/>
      <c r="J22" s="47"/>
      <c r="K22" s="41"/>
      <c r="L22" s="47"/>
      <c r="M22" s="41"/>
      <c r="N22" s="47"/>
      <c r="O22" s="41"/>
      <c r="P22" s="47"/>
      <c r="Q22" s="41"/>
      <c r="R22" s="47"/>
      <c r="S22" s="41"/>
      <c r="T22" s="47"/>
      <c r="U22" s="41"/>
      <c r="V22" s="47"/>
      <c r="W22" s="41"/>
      <c r="X22" s="47"/>
      <c r="Y22" s="41"/>
      <c r="Z22" s="47"/>
      <c r="AA22" s="41"/>
      <c r="AB22" s="47"/>
      <c r="AC22" s="47"/>
      <c r="AE22" s="420" t="b">
        <v>0</v>
      </c>
      <c r="AF22" s="420" t="b">
        <v>0</v>
      </c>
      <c r="AG22" s="420" t="b">
        <v>0</v>
      </c>
      <c r="AH22" s="420" t="b">
        <v>0</v>
      </c>
      <c r="AI22" s="420" t="b">
        <v>0</v>
      </c>
      <c r="AJ22" s="420" t="b">
        <v>0</v>
      </c>
      <c r="AK22" s="420" t="b">
        <v>0</v>
      </c>
      <c r="AL22" s="420" t="b">
        <v>0</v>
      </c>
      <c r="AM22" s="420" t="b">
        <v>0</v>
      </c>
      <c r="AN22" s="420" t="b">
        <v>0</v>
      </c>
    </row>
    <row r="23" spans="2:40" s="6" customFormat="1" ht="25.5" customHeight="1" x14ac:dyDescent="0.25">
      <c r="B23" s="723">
        <v>6</v>
      </c>
      <c r="C23" s="723"/>
      <c r="D23" s="443" t="str">
        <f t="shared" si="0"/>
        <v/>
      </c>
      <c r="E23" s="456"/>
      <c r="F23" s="455"/>
      <c r="G23" s="453"/>
      <c r="H23" s="422"/>
      <c r="I23" s="41"/>
      <c r="J23" s="47"/>
      <c r="K23" s="41"/>
      <c r="L23" s="47"/>
      <c r="M23" s="41"/>
      <c r="N23" s="47"/>
      <c r="O23" s="41"/>
      <c r="P23" s="47"/>
      <c r="Q23" s="41"/>
      <c r="R23" s="47"/>
      <c r="S23" s="41"/>
      <c r="T23" s="47"/>
      <c r="U23" s="41"/>
      <c r="V23" s="47"/>
      <c r="W23" s="41"/>
      <c r="X23" s="47"/>
      <c r="Y23" s="41"/>
      <c r="Z23" s="47"/>
      <c r="AA23" s="41"/>
      <c r="AB23" s="47"/>
      <c r="AC23" s="47"/>
      <c r="AE23" s="420" t="b">
        <v>0</v>
      </c>
      <c r="AF23" s="420" t="b">
        <v>0</v>
      </c>
      <c r="AG23" s="420" t="b">
        <v>0</v>
      </c>
      <c r="AH23" s="420" t="b">
        <v>0</v>
      </c>
      <c r="AI23" s="420" t="b">
        <v>0</v>
      </c>
      <c r="AJ23" s="420" t="b">
        <v>0</v>
      </c>
      <c r="AK23" s="420" t="b">
        <v>0</v>
      </c>
      <c r="AL23" s="420" t="b">
        <v>0</v>
      </c>
      <c r="AM23" s="420" t="b">
        <v>0</v>
      </c>
      <c r="AN23" s="420" t="b">
        <v>0</v>
      </c>
    </row>
    <row r="24" spans="2:40" s="6" customFormat="1" ht="25.5" customHeight="1" x14ac:dyDescent="0.25">
      <c r="B24" s="723">
        <v>7</v>
      </c>
      <c r="C24" s="723"/>
      <c r="D24" s="443" t="str">
        <f t="shared" si="0"/>
        <v/>
      </c>
      <c r="E24" s="456"/>
      <c r="F24" s="455"/>
      <c r="G24" s="453"/>
      <c r="H24" s="422"/>
      <c r="I24" s="41"/>
      <c r="J24" s="47"/>
      <c r="K24" s="41"/>
      <c r="L24" s="47"/>
      <c r="M24" s="41"/>
      <c r="N24" s="47"/>
      <c r="O24" s="41"/>
      <c r="P24" s="47"/>
      <c r="Q24" s="41"/>
      <c r="R24" s="47"/>
      <c r="S24" s="41"/>
      <c r="T24" s="47"/>
      <c r="U24" s="41"/>
      <c r="V24" s="47"/>
      <c r="W24" s="41"/>
      <c r="X24" s="47"/>
      <c r="Y24" s="41"/>
      <c r="Z24" s="47"/>
      <c r="AA24" s="41"/>
      <c r="AB24" s="47"/>
      <c r="AC24" s="47"/>
      <c r="AE24" s="420" t="b">
        <v>0</v>
      </c>
      <c r="AF24" s="420" t="b">
        <v>0</v>
      </c>
      <c r="AG24" s="420" t="b">
        <v>0</v>
      </c>
      <c r="AH24" s="420" t="b">
        <v>0</v>
      </c>
      <c r="AI24" s="420" t="b">
        <v>0</v>
      </c>
      <c r="AJ24" s="420" t="b">
        <v>0</v>
      </c>
      <c r="AK24" s="420" t="b">
        <v>0</v>
      </c>
      <c r="AL24" s="420" t="b">
        <v>0</v>
      </c>
      <c r="AM24" s="420" t="b">
        <v>0</v>
      </c>
      <c r="AN24" s="420" t="b">
        <v>0</v>
      </c>
    </row>
    <row r="25" spans="2:40" s="6" customFormat="1" ht="25.5" customHeight="1" x14ac:dyDescent="0.25">
      <c r="B25" s="723">
        <v>8</v>
      </c>
      <c r="C25" s="723"/>
      <c r="D25" s="443" t="str">
        <f t="shared" si="0"/>
        <v/>
      </c>
      <c r="E25" s="456"/>
      <c r="F25" s="455"/>
      <c r="G25" s="453"/>
      <c r="H25" s="422"/>
      <c r="I25" s="41"/>
      <c r="J25" s="47"/>
      <c r="K25" s="41"/>
      <c r="L25" s="47"/>
      <c r="M25" s="41"/>
      <c r="N25" s="47"/>
      <c r="O25" s="41"/>
      <c r="P25" s="47"/>
      <c r="Q25" s="41"/>
      <c r="R25" s="47"/>
      <c r="S25" s="41"/>
      <c r="T25" s="47"/>
      <c r="U25" s="41"/>
      <c r="V25" s="47"/>
      <c r="W25" s="41"/>
      <c r="X25" s="47"/>
      <c r="Y25" s="41"/>
      <c r="Z25" s="47"/>
      <c r="AA25" s="41"/>
      <c r="AB25" s="47"/>
      <c r="AC25" s="47"/>
      <c r="AE25" s="420" t="b">
        <v>0</v>
      </c>
      <c r="AF25" s="420" t="b">
        <v>0</v>
      </c>
      <c r="AG25" s="420" t="b">
        <v>0</v>
      </c>
      <c r="AH25" s="420" t="b">
        <v>0</v>
      </c>
      <c r="AI25" s="420" t="b">
        <v>0</v>
      </c>
      <c r="AJ25" s="420" t="b">
        <v>0</v>
      </c>
      <c r="AK25" s="420" t="b">
        <v>0</v>
      </c>
      <c r="AL25" s="420" t="b">
        <v>0</v>
      </c>
      <c r="AM25" s="420" t="b">
        <v>0</v>
      </c>
      <c r="AN25" s="420" t="b">
        <v>0</v>
      </c>
    </row>
    <row r="26" spans="2:40" s="6" customFormat="1" ht="25.5" customHeight="1" x14ac:dyDescent="0.25">
      <c r="B26" s="723">
        <v>9</v>
      </c>
      <c r="C26" s="723"/>
      <c r="D26" s="443" t="str">
        <f t="shared" si="0"/>
        <v/>
      </c>
      <c r="E26" s="456"/>
      <c r="F26" s="455"/>
      <c r="G26" s="453"/>
      <c r="H26" s="422"/>
      <c r="I26" s="41"/>
      <c r="J26" s="47"/>
      <c r="K26" s="41"/>
      <c r="L26" s="47"/>
      <c r="M26" s="41"/>
      <c r="N26" s="47"/>
      <c r="O26" s="41"/>
      <c r="P26" s="47"/>
      <c r="Q26" s="41"/>
      <c r="R26" s="47"/>
      <c r="S26" s="41"/>
      <c r="T26" s="47"/>
      <c r="U26" s="41"/>
      <c r="V26" s="47"/>
      <c r="W26" s="41"/>
      <c r="X26" s="47"/>
      <c r="Y26" s="41"/>
      <c r="Z26" s="47"/>
      <c r="AA26" s="41"/>
      <c r="AB26" s="47"/>
      <c r="AC26" s="47"/>
      <c r="AE26" s="420" t="b">
        <v>0</v>
      </c>
      <c r="AF26" s="420" t="b">
        <v>0</v>
      </c>
      <c r="AG26" s="420" t="b">
        <v>0</v>
      </c>
      <c r="AH26" s="420" t="b">
        <v>0</v>
      </c>
      <c r="AI26" s="420" t="b">
        <v>0</v>
      </c>
      <c r="AJ26" s="420" t="b">
        <v>0</v>
      </c>
      <c r="AK26" s="420" t="b">
        <v>0</v>
      </c>
      <c r="AL26" s="420" t="b">
        <v>0</v>
      </c>
      <c r="AM26" s="420" t="b">
        <v>0</v>
      </c>
      <c r="AN26" s="420" t="b">
        <v>0</v>
      </c>
    </row>
    <row r="27" spans="2:40" s="6" customFormat="1" ht="25.5" customHeight="1" x14ac:dyDescent="0.25">
      <c r="B27" s="723">
        <v>10</v>
      </c>
      <c r="C27" s="723"/>
      <c r="D27" s="443" t="str">
        <f t="shared" si="0"/>
        <v/>
      </c>
      <c r="E27" s="456"/>
      <c r="F27" s="455"/>
      <c r="G27" s="454"/>
      <c r="H27" s="422"/>
      <c r="I27" s="41"/>
      <c r="J27" s="47"/>
      <c r="K27" s="41"/>
      <c r="L27" s="47"/>
      <c r="M27" s="41"/>
      <c r="N27" s="47"/>
      <c r="O27" s="41"/>
      <c r="P27" s="47"/>
      <c r="Q27" s="41"/>
      <c r="R27" s="47"/>
      <c r="S27" s="41"/>
      <c r="T27" s="47"/>
      <c r="U27" s="41"/>
      <c r="V27" s="47"/>
      <c r="W27" s="41"/>
      <c r="X27" s="47"/>
      <c r="Y27" s="41"/>
      <c r="Z27" s="47"/>
      <c r="AA27" s="41"/>
      <c r="AB27" s="47"/>
      <c r="AC27" s="47"/>
      <c r="AE27" s="420" t="b">
        <v>0</v>
      </c>
      <c r="AF27" s="420" t="b">
        <v>0</v>
      </c>
      <c r="AG27" s="420" t="b">
        <v>0</v>
      </c>
      <c r="AH27" s="420" t="b">
        <v>0</v>
      </c>
      <c r="AI27" s="420" t="b">
        <v>0</v>
      </c>
      <c r="AJ27" s="420" t="b">
        <v>0</v>
      </c>
      <c r="AK27" s="420" t="b">
        <v>0</v>
      </c>
      <c r="AL27" s="420" t="b">
        <v>0</v>
      </c>
      <c r="AM27" s="420" t="b">
        <v>0</v>
      </c>
      <c r="AN27" s="420" t="b">
        <v>0</v>
      </c>
    </row>
    <row r="28" spans="2:40" s="6" customFormat="1" ht="25.5" customHeight="1" x14ac:dyDescent="0.25">
      <c r="B28" s="723">
        <v>11</v>
      </c>
      <c r="C28" s="723"/>
      <c r="D28" s="443" t="str">
        <f t="shared" si="0"/>
        <v/>
      </c>
      <c r="E28" s="456"/>
      <c r="F28" s="455"/>
      <c r="G28" s="453"/>
      <c r="H28" s="422"/>
      <c r="I28" s="41"/>
      <c r="J28" s="47"/>
      <c r="K28" s="41"/>
      <c r="L28" s="47"/>
      <c r="M28" s="41"/>
      <c r="N28" s="47"/>
      <c r="O28" s="41"/>
      <c r="P28" s="47"/>
      <c r="Q28" s="41"/>
      <c r="R28" s="47"/>
      <c r="S28" s="41"/>
      <c r="T28" s="47"/>
      <c r="U28" s="41"/>
      <c r="V28" s="47"/>
      <c r="W28" s="41"/>
      <c r="X28" s="47"/>
      <c r="Y28" s="41"/>
      <c r="Z28" s="47"/>
      <c r="AA28" s="41"/>
      <c r="AB28" s="47"/>
      <c r="AC28" s="47"/>
      <c r="AE28" s="420" t="b">
        <v>0</v>
      </c>
      <c r="AF28" s="420" t="b">
        <v>0</v>
      </c>
      <c r="AG28" s="420" t="b">
        <v>0</v>
      </c>
      <c r="AH28" s="420" t="b">
        <v>0</v>
      </c>
      <c r="AI28" s="420" t="b">
        <v>0</v>
      </c>
      <c r="AJ28" s="420" t="b">
        <v>0</v>
      </c>
      <c r="AK28" s="420" t="b">
        <v>0</v>
      </c>
      <c r="AL28" s="420" t="b">
        <v>0</v>
      </c>
      <c r="AM28" s="420" t="b">
        <v>0</v>
      </c>
      <c r="AN28" s="420" t="b">
        <v>0</v>
      </c>
    </row>
    <row r="29" spans="2:40" s="6" customFormat="1" ht="25.5" customHeight="1" x14ac:dyDescent="0.25">
      <c r="B29" s="723">
        <v>12</v>
      </c>
      <c r="C29" s="723"/>
      <c r="D29" s="443" t="str">
        <f t="shared" si="0"/>
        <v/>
      </c>
      <c r="E29" s="456"/>
      <c r="F29" s="455"/>
      <c r="G29" s="453"/>
      <c r="H29" s="422"/>
      <c r="I29" s="41"/>
      <c r="J29" s="47"/>
      <c r="K29" s="41"/>
      <c r="L29" s="47"/>
      <c r="M29" s="41"/>
      <c r="N29" s="47"/>
      <c r="O29" s="41"/>
      <c r="P29" s="47"/>
      <c r="Q29" s="41"/>
      <c r="R29" s="47"/>
      <c r="S29" s="41"/>
      <c r="T29" s="47"/>
      <c r="U29" s="41"/>
      <c r="V29" s="47"/>
      <c r="W29" s="41"/>
      <c r="X29" s="47"/>
      <c r="Y29" s="41"/>
      <c r="Z29" s="47"/>
      <c r="AA29" s="41"/>
      <c r="AB29" s="47"/>
      <c r="AC29" s="47"/>
      <c r="AE29" s="420" t="b">
        <v>0</v>
      </c>
      <c r="AF29" s="420" t="b">
        <v>0</v>
      </c>
      <c r="AG29" s="420" t="b">
        <v>0</v>
      </c>
      <c r="AH29" s="420" t="b">
        <v>0</v>
      </c>
      <c r="AI29" s="420" t="b">
        <v>0</v>
      </c>
      <c r="AJ29" s="420" t="b">
        <v>0</v>
      </c>
      <c r="AK29" s="420" t="b">
        <v>0</v>
      </c>
      <c r="AL29" s="420" t="b">
        <v>0</v>
      </c>
      <c r="AM29" s="420" t="b">
        <v>0</v>
      </c>
      <c r="AN29" s="420" t="b">
        <v>0</v>
      </c>
    </row>
    <row r="30" spans="2:40" s="6" customFormat="1" ht="25.5" customHeight="1" x14ac:dyDescent="0.25">
      <c r="B30" s="723">
        <v>13</v>
      </c>
      <c r="C30" s="723"/>
      <c r="D30" s="443" t="str">
        <f t="shared" si="0"/>
        <v/>
      </c>
      <c r="E30" s="456"/>
      <c r="F30" s="455"/>
      <c r="G30" s="453"/>
      <c r="H30" s="422"/>
      <c r="I30" s="41"/>
      <c r="J30" s="47"/>
      <c r="K30" s="41"/>
      <c r="L30" s="47"/>
      <c r="M30" s="41"/>
      <c r="N30" s="47"/>
      <c r="O30" s="41"/>
      <c r="P30" s="47"/>
      <c r="Q30" s="41"/>
      <c r="R30" s="47"/>
      <c r="S30" s="41"/>
      <c r="T30" s="47"/>
      <c r="U30" s="41"/>
      <c r="V30" s="47"/>
      <c r="W30" s="41"/>
      <c r="X30" s="47"/>
      <c r="Y30" s="41"/>
      <c r="Z30" s="47"/>
      <c r="AA30" s="41"/>
      <c r="AB30" s="47"/>
      <c r="AC30" s="47"/>
      <c r="AE30" s="420" t="b">
        <v>0</v>
      </c>
      <c r="AF30" s="420" t="b">
        <v>0</v>
      </c>
      <c r="AG30" s="420" t="b">
        <v>0</v>
      </c>
      <c r="AH30" s="420" t="b">
        <v>0</v>
      </c>
      <c r="AI30" s="420" t="b">
        <v>0</v>
      </c>
      <c r="AJ30" s="420" t="b">
        <v>0</v>
      </c>
      <c r="AK30" s="420" t="b">
        <v>0</v>
      </c>
      <c r="AL30" s="420" t="b">
        <v>0</v>
      </c>
      <c r="AM30" s="420" t="b">
        <v>0</v>
      </c>
      <c r="AN30" s="420" t="b">
        <v>0</v>
      </c>
    </row>
    <row r="31" spans="2:40" s="6" customFormat="1" ht="25.5" customHeight="1" x14ac:dyDescent="0.25">
      <c r="B31" s="723">
        <v>14</v>
      </c>
      <c r="C31" s="723"/>
      <c r="D31" s="443" t="str">
        <f t="shared" si="0"/>
        <v/>
      </c>
      <c r="E31" s="456"/>
      <c r="F31" s="455"/>
      <c r="G31" s="453"/>
      <c r="H31" s="422"/>
      <c r="I31" s="41"/>
      <c r="J31" s="47"/>
      <c r="K31" s="41"/>
      <c r="L31" s="47"/>
      <c r="M31" s="41"/>
      <c r="N31" s="47"/>
      <c r="O31" s="41"/>
      <c r="P31" s="47"/>
      <c r="Q31" s="41"/>
      <c r="R31" s="47"/>
      <c r="S31" s="41"/>
      <c r="T31" s="47"/>
      <c r="U31" s="41"/>
      <c r="V31" s="47"/>
      <c r="W31" s="41"/>
      <c r="X31" s="47"/>
      <c r="Y31" s="41"/>
      <c r="Z31" s="47"/>
      <c r="AA31" s="41"/>
      <c r="AB31" s="47"/>
      <c r="AC31" s="47"/>
      <c r="AE31" s="420" t="b">
        <v>0</v>
      </c>
      <c r="AF31" s="420" t="b">
        <v>0</v>
      </c>
      <c r="AG31" s="420" t="b">
        <v>0</v>
      </c>
      <c r="AH31" s="420" t="b">
        <v>0</v>
      </c>
      <c r="AI31" s="420" t="b">
        <v>0</v>
      </c>
      <c r="AJ31" s="420" t="b">
        <v>0</v>
      </c>
      <c r="AK31" s="420" t="b">
        <v>0</v>
      </c>
      <c r="AL31" s="420" t="b">
        <v>0</v>
      </c>
      <c r="AM31" s="420" t="b">
        <v>0</v>
      </c>
      <c r="AN31" s="420" t="b">
        <v>0</v>
      </c>
    </row>
    <row r="32" spans="2:40" s="6" customFormat="1" ht="25.5" customHeight="1" x14ac:dyDescent="0.25">
      <c r="B32" s="723">
        <v>15</v>
      </c>
      <c r="C32" s="723"/>
      <c r="D32" s="443" t="str">
        <f t="shared" si="0"/>
        <v/>
      </c>
      <c r="E32" s="456"/>
      <c r="F32" s="455"/>
      <c r="G32" s="453"/>
      <c r="H32" s="422"/>
      <c r="I32" s="41"/>
      <c r="J32" s="47"/>
      <c r="K32" s="41"/>
      <c r="L32" s="47"/>
      <c r="M32" s="41"/>
      <c r="N32" s="47"/>
      <c r="O32" s="41"/>
      <c r="P32" s="47"/>
      <c r="Q32" s="41"/>
      <c r="R32" s="47"/>
      <c r="S32" s="41"/>
      <c r="T32" s="47"/>
      <c r="U32" s="41"/>
      <c r="V32" s="47"/>
      <c r="W32" s="41"/>
      <c r="X32" s="47"/>
      <c r="Y32" s="41"/>
      <c r="Z32" s="47"/>
      <c r="AA32" s="41"/>
      <c r="AB32" s="47"/>
      <c r="AC32" s="47"/>
      <c r="AE32" s="420" t="b">
        <v>0</v>
      </c>
      <c r="AF32" s="420" t="b">
        <v>0</v>
      </c>
      <c r="AG32" s="420" t="b">
        <v>0</v>
      </c>
      <c r="AH32" s="420" t="b">
        <v>0</v>
      </c>
      <c r="AI32" s="420" t="b">
        <v>0</v>
      </c>
      <c r="AJ32" s="420" t="b">
        <v>0</v>
      </c>
      <c r="AK32" s="420" t="b">
        <v>0</v>
      </c>
      <c r="AL32" s="420" t="b">
        <v>0</v>
      </c>
      <c r="AM32" s="420" t="b">
        <v>0</v>
      </c>
      <c r="AN32" s="420" t="b">
        <v>0</v>
      </c>
    </row>
    <row r="33" spans="2:40" s="6" customFormat="1" ht="25.5" customHeight="1" x14ac:dyDescent="0.25">
      <c r="B33" s="723">
        <v>16</v>
      </c>
      <c r="C33" s="723"/>
      <c r="D33" s="443" t="str">
        <f t="shared" si="0"/>
        <v/>
      </c>
      <c r="E33" s="456"/>
      <c r="F33" s="455"/>
      <c r="G33" s="453"/>
      <c r="H33" s="422"/>
      <c r="I33" s="41"/>
      <c r="J33" s="47"/>
      <c r="K33" s="41"/>
      <c r="L33" s="47"/>
      <c r="M33" s="41"/>
      <c r="N33" s="47"/>
      <c r="O33" s="41"/>
      <c r="P33" s="47"/>
      <c r="Q33" s="41"/>
      <c r="R33" s="47"/>
      <c r="S33" s="41"/>
      <c r="T33" s="47"/>
      <c r="U33" s="41"/>
      <c r="V33" s="47"/>
      <c r="W33" s="41"/>
      <c r="X33" s="47"/>
      <c r="Y33" s="41"/>
      <c r="Z33" s="47"/>
      <c r="AA33" s="41"/>
      <c r="AB33" s="47"/>
      <c r="AC33" s="47"/>
      <c r="AE33" s="420" t="b">
        <v>0</v>
      </c>
      <c r="AF33" s="420" t="b">
        <v>0</v>
      </c>
      <c r="AG33" s="420" t="b">
        <v>0</v>
      </c>
      <c r="AH33" s="420" t="b">
        <v>0</v>
      </c>
      <c r="AI33" s="420" t="b">
        <v>0</v>
      </c>
      <c r="AJ33" s="420" t="b">
        <v>0</v>
      </c>
      <c r="AK33" s="420" t="b">
        <v>0</v>
      </c>
      <c r="AL33" s="420" t="b">
        <v>0</v>
      </c>
      <c r="AM33" s="420" t="b">
        <v>0</v>
      </c>
      <c r="AN33" s="420" t="b">
        <v>0</v>
      </c>
    </row>
    <row r="34" spans="2:40" s="6" customFormat="1" ht="25.5" customHeight="1" x14ac:dyDescent="0.25">
      <c r="B34" s="723">
        <v>17</v>
      </c>
      <c r="C34" s="723"/>
      <c r="D34" s="443" t="str">
        <f t="shared" si="0"/>
        <v/>
      </c>
      <c r="E34" s="456"/>
      <c r="F34" s="455"/>
      <c r="G34" s="453"/>
      <c r="H34" s="422"/>
      <c r="I34" s="41"/>
      <c r="J34" s="47"/>
      <c r="K34" s="41"/>
      <c r="L34" s="47"/>
      <c r="M34" s="41"/>
      <c r="N34" s="47"/>
      <c r="O34" s="41"/>
      <c r="P34" s="47"/>
      <c r="Q34" s="41"/>
      <c r="R34" s="47"/>
      <c r="S34" s="41"/>
      <c r="T34" s="47"/>
      <c r="U34" s="41"/>
      <c r="V34" s="47"/>
      <c r="W34" s="41"/>
      <c r="X34" s="47"/>
      <c r="Y34" s="41"/>
      <c r="Z34" s="47"/>
      <c r="AA34" s="41"/>
      <c r="AB34" s="47"/>
      <c r="AC34" s="47"/>
      <c r="AE34" s="420" t="b">
        <v>0</v>
      </c>
      <c r="AF34" s="420" t="b">
        <v>0</v>
      </c>
      <c r="AG34" s="420" t="b">
        <v>0</v>
      </c>
      <c r="AH34" s="420" t="b">
        <v>0</v>
      </c>
      <c r="AI34" s="420" t="b">
        <v>0</v>
      </c>
      <c r="AJ34" s="420" t="b">
        <v>0</v>
      </c>
      <c r="AK34" s="420" t="b">
        <v>0</v>
      </c>
      <c r="AL34" s="420" t="b">
        <v>0</v>
      </c>
      <c r="AM34" s="420" t="b">
        <v>0</v>
      </c>
      <c r="AN34" s="420" t="b">
        <v>0</v>
      </c>
    </row>
    <row r="35" spans="2:40" s="6" customFormat="1" ht="25.2" customHeight="1" x14ac:dyDescent="0.25">
      <c r="B35" s="723">
        <v>18</v>
      </c>
      <c r="C35" s="723"/>
      <c r="D35" s="443" t="str">
        <f t="shared" si="0"/>
        <v/>
      </c>
      <c r="E35" s="456"/>
      <c r="F35" s="455"/>
      <c r="G35" s="453"/>
      <c r="H35" s="422"/>
      <c r="I35" s="41"/>
      <c r="J35" s="47"/>
      <c r="K35" s="41"/>
      <c r="L35" s="47"/>
      <c r="M35" s="41"/>
      <c r="N35" s="47"/>
      <c r="O35" s="41"/>
      <c r="P35" s="47"/>
      <c r="Q35" s="41"/>
      <c r="R35" s="47"/>
      <c r="S35" s="41"/>
      <c r="T35" s="47"/>
      <c r="U35" s="41"/>
      <c r="V35" s="47"/>
      <c r="W35" s="41"/>
      <c r="X35" s="47"/>
      <c r="Y35" s="41"/>
      <c r="Z35" s="47"/>
      <c r="AA35" s="41"/>
      <c r="AB35" s="47"/>
      <c r="AC35" s="47"/>
      <c r="AE35" s="420" t="b">
        <v>0</v>
      </c>
      <c r="AF35" s="420" t="b">
        <v>0</v>
      </c>
      <c r="AG35" s="420" t="b">
        <v>0</v>
      </c>
      <c r="AH35" s="420" t="b">
        <v>0</v>
      </c>
      <c r="AI35" s="420" t="b">
        <v>0</v>
      </c>
      <c r="AJ35" s="420" t="b">
        <v>0</v>
      </c>
      <c r="AK35" s="420" t="b">
        <v>0</v>
      </c>
      <c r="AL35" s="420" t="b">
        <v>0</v>
      </c>
      <c r="AM35" s="420" t="b">
        <v>0</v>
      </c>
      <c r="AN35" s="420" t="b">
        <v>0</v>
      </c>
    </row>
    <row r="36" spans="2:40" s="6" customFormat="1" ht="25.5" customHeight="1" x14ac:dyDescent="0.25">
      <c r="B36" s="723">
        <v>19</v>
      </c>
      <c r="C36" s="723"/>
      <c r="D36" s="443" t="str">
        <f t="shared" si="0"/>
        <v/>
      </c>
      <c r="E36" s="456"/>
      <c r="F36" s="455"/>
      <c r="G36" s="453"/>
      <c r="H36" s="422"/>
      <c r="I36" s="41"/>
      <c r="J36" s="47"/>
      <c r="K36" s="41"/>
      <c r="L36" s="47"/>
      <c r="M36" s="41"/>
      <c r="N36" s="47"/>
      <c r="O36" s="41"/>
      <c r="P36" s="47"/>
      <c r="Q36" s="41"/>
      <c r="R36" s="47"/>
      <c r="S36" s="41"/>
      <c r="T36" s="47"/>
      <c r="U36" s="41"/>
      <c r="V36" s="47"/>
      <c r="W36" s="41"/>
      <c r="X36" s="47"/>
      <c r="Y36" s="41"/>
      <c r="Z36" s="47"/>
      <c r="AA36" s="41"/>
      <c r="AB36" s="47"/>
      <c r="AC36" s="47"/>
      <c r="AE36" s="420" t="b">
        <v>0</v>
      </c>
      <c r="AF36" s="420" t="b">
        <v>0</v>
      </c>
      <c r="AG36" s="420" t="b">
        <v>0</v>
      </c>
      <c r="AH36" s="420" t="b">
        <v>0</v>
      </c>
      <c r="AI36" s="420" t="b">
        <v>0</v>
      </c>
      <c r="AJ36" s="420" t="b">
        <v>0</v>
      </c>
      <c r="AK36" s="420" t="b">
        <v>0</v>
      </c>
      <c r="AL36" s="420" t="b">
        <v>0</v>
      </c>
      <c r="AM36" s="420" t="b">
        <v>0</v>
      </c>
      <c r="AN36" s="420" t="b">
        <v>0</v>
      </c>
    </row>
    <row r="37" spans="2:40" s="6" customFormat="1" ht="25.2" customHeight="1" x14ac:dyDescent="0.25">
      <c r="B37" s="723">
        <v>20</v>
      </c>
      <c r="C37" s="723"/>
      <c r="D37" s="443" t="str">
        <f t="shared" si="0"/>
        <v/>
      </c>
      <c r="E37" s="456"/>
      <c r="F37" s="455"/>
      <c r="G37" s="453"/>
      <c r="H37" s="422"/>
      <c r="I37" s="41"/>
      <c r="J37" s="47"/>
      <c r="K37" s="41"/>
      <c r="L37" s="47"/>
      <c r="M37" s="41"/>
      <c r="N37" s="47"/>
      <c r="O37" s="41"/>
      <c r="P37" s="47"/>
      <c r="Q37" s="41"/>
      <c r="R37" s="47"/>
      <c r="S37" s="41"/>
      <c r="T37" s="47"/>
      <c r="U37" s="41"/>
      <c r="V37" s="47"/>
      <c r="W37" s="41"/>
      <c r="X37" s="47"/>
      <c r="Y37" s="41"/>
      <c r="Z37" s="47"/>
      <c r="AA37" s="41"/>
      <c r="AB37" s="47"/>
      <c r="AC37" s="47"/>
      <c r="AE37" s="420" t="b">
        <v>0</v>
      </c>
      <c r="AF37" s="420" t="b">
        <v>0</v>
      </c>
      <c r="AG37" s="420" t="b">
        <v>0</v>
      </c>
      <c r="AH37" s="420" t="b">
        <v>0</v>
      </c>
      <c r="AI37" s="420" t="b">
        <v>0</v>
      </c>
      <c r="AJ37" s="420" t="b">
        <v>0</v>
      </c>
      <c r="AK37" s="420" t="b">
        <v>0</v>
      </c>
      <c r="AL37" s="420" t="b">
        <v>0</v>
      </c>
      <c r="AM37" s="420" t="b">
        <v>0</v>
      </c>
      <c r="AN37" s="420" t="b">
        <v>0</v>
      </c>
    </row>
    <row r="38" spans="2:40" s="6" customFormat="1" ht="25.5" customHeight="1" x14ac:dyDescent="0.25">
      <c r="B38" s="723">
        <v>21</v>
      </c>
      <c r="C38" s="723"/>
      <c r="D38" s="443" t="str">
        <f t="shared" si="0"/>
        <v/>
      </c>
      <c r="E38" s="456"/>
      <c r="F38" s="455"/>
      <c r="G38" s="453"/>
      <c r="H38" s="422"/>
      <c r="I38" s="41"/>
      <c r="J38" s="47"/>
      <c r="K38" s="41"/>
      <c r="L38" s="47"/>
      <c r="M38" s="41"/>
      <c r="N38" s="47"/>
      <c r="O38" s="41"/>
      <c r="P38" s="47"/>
      <c r="Q38" s="41"/>
      <c r="R38" s="47"/>
      <c r="S38" s="41"/>
      <c r="T38" s="47"/>
      <c r="U38" s="41"/>
      <c r="V38" s="47"/>
      <c r="W38" s="41"/>
      <c r="X38" s="47"/>
      <c r="Y38" s="41"/>
      <c r="Z38" s="47"/>
      <c r="AA38" s="41"/>
      <c r="AB38" s="47"/>
      <c r="AC38" s="47"/>
      <c r="AE38" s="420" t="b">
        <v>0</v>
      </c>
      <c r="AF38" s="420" t="b">
        <v>0</v>
      </c>
      <c r="AG38" s="420" t="b">
        <v>0</v>
      </c>
      <c r="AH38" s="420" t="b">
        <v>0</v>
      </c>
      <c r="AI38" s="420" t="b">
        <v>0</v>
      </c>
      <c r="AJ38" s="420" t="b">
        <v>0</v>
      </c>
      <c r="AK38" s="420" t="b">
        <v>0</v>
      </c>
      <c r="AL38" s="420" t="b">
        <v>0</v>
      </c>
      <c r="AM38" s="420" t="b">
        <v>0</v>
      </c>
      <c r="AN38" s="420" t="b">
        <v>0</v>
      </c>
    </row>
    <row r="39" spans="2:40" s="6" customFormat="1" ht="25.5" customHeight="1" x14ac:dyDescent="0.25">
      <c r="B39" s="723">
        <v>22</v>
      </c>
      <c r="C39" s="723"/>
      <c r="D39" s="443" t="str">
        <f t="shared" si="0"/>
        <v/>
      </c>
      <c r="E39" s="456"/>
      <c r="F39" s="455"/>
      <c r="G39" s="453"/>
      <c r="H39" s="422"/>
      <c r="I39" s="41"/>
      <c r="J39" s="47"/>
      <c r="K39" s="41"/>
      <c r="L39" s="47"/>
      <c r="M39" s="41"/>
      <c r="N39" s="47"/>
      <c r="O39" s="41"/>
      <c r="P39" s="47"/>
      <c r="Q39" s="41"/>
      <c r="R39" s="47"/>
      <c r="S39" s="41"/>
      <c r="T39" s="47"/>
      <c r="U39" s="41"/>
      <c r="V39" s="47"/>
      <c r="W39" s="41"/>
      <c r="X39" s="47"/>
      <c r="Y39" s="41"/>
      <c r="Z39" s="47"/>
      <c r="AA39" s="41"/>
      <c r="AB39" s="47"/>
      <c r="AC39" s="47"/>
      <c r="AE39" s="420" t="b">
        <v>0</v>
      </c>
      <c r="AF39" s="420" t="b">
        <v>0</v>
      </c>
      <c r="AG39" s="420" t="b">
        <v>0</v>
      </c>
      <c r="AH39" s="420" t="b">
        <v>0</v>
      </c>
      <c r="AI39" s="420" t="b">
        <v>0</v>
      </c>
      <c r="AJ39" s="420" t="b">
        <v>0</v>
      </c>
      <c r="AK39" s="420" t="b">
        <v>0</v>
      </c>
      <c r="AL39" s="420" t="b">
        <v>0</v>
      </c>
      <c r="AM39" s="420" t="b">
        <v>0</v>
      </c>
      <c r="AN39" s="420" t="b">
        <v>0</v>
      </c>
    </row>
    <row r="40" spans="2:40" s="6" customFormat="1" ht="25.5" customHeight="1" x14ac:dyDescent="0.25">
      <c r="B40" s="723">
        <v>23</v>
      </c>
      <c r="C40" s="723"/>
      <c r="D40" s="443" t="str">
        <f t="shared" si="0"/>
        <v/>
      </c>
      <c r="E40" s="456"/>
      <c r="F40" s="455"/>
      <c r="G40" s="453"/>
      <c r="H40" s="422"/>
      <c r="I40" s="41"/>
      <c r="J40" s="47"/>
      <c r="K40" s="41"/>
      <c r="L40" s="47"/>
      <c r="M40" s="41"/>
      <c r="N40" s="47"/>
      <c r="O40" s="41"/>
      <c r="P40" s="47"/>
      <c r="Q40" s="41"/>
      <c r="R40" s="47"/>
      <c r="S40" s="41"/>
      <c r="T40" s="47"/>
      <c r="U40" s="41"/>
      <c r="V40" s="47"/>
      <c r="W40" s="41"/>
      <c r="X40" s="47"/>
      <c r="Y40" s="41"/>
      <c r="Z40" s="47"/>
      <c r="AA40" s="41"/>
      <c r="AB40" s="47"/>
      <c r="AC40" s="47"/>
      <c r="AE40" s="420" t="b">
        <v>0</v>
      </c>
      <c r="AF40" s="420" t="b">
        <v>0</v>
      </c>
      <c r="AG40" s="420" t="b">
        <v>0</v>
      </c>
      <c r="AH40" s="420" t="b">
        <v>0</v>
      </c>
      <c r="AI40" s="420" t="b">
        <v>0</v>
      </c>
      <c r="AJ40" s="420" t="b">
        <v>0</v>
      </c>
      <c r="AK40" s="420" t="b">
        <v>0</v>
      </c>
      <c r="AL40" s="420" t="b">
        <v>0</v>
      </c>
      <c r="AM40" s="420" t="b">
        <v>0</v>
      </c>
      <c r="AN40" s="420" t="b">
        <v>0</v>
      </c>
    </row>
    <row r="41" spans="2:40" s="6" customFormat="1" ht="25.5" customHeight="1" x14ac:dyDescent="0.25">
      <c r="B41" s="723">
        <v>24</v>
      </c>
      <c r="C41" s="723"/>
      <c r="D41" s="443" t="str">
        <f t="shared" si="0"/>
        <v/>
      </c>
      <c r="E41" s="456"/>
      <c r="F41" s="455"/>
      <c r="G41" s="453"/>
      <c r="H41" s="422"/>
      <c r="I41" s="41"/>
      <c r="J41" s="47"/>
      <c r="K41" s="41"/>
      <c r="L41" s="47"/>
      <c r="M41" s="41"/>
      <c r="N41" s="47"/>
      <c r="O41" s="41"/>
      <c r="P41" s="47"/>
      <c r="Q41" s="41"/>
      <c r="R41" s="47"/>
      <c r="S41" s="41"/>
      <c r="T41" s="47"/>
      <c r="U41" s="41"/>
      <c r="V41" s="47"/>
      <c r="W41" s="41"/>
      <c r="X41" s="47"/>
      <c r="Y41" s="41"/>
      <c r="Z41" s="47"/>
      <c r="AA41" s="41"/>
      <c r="AB41" s="47"/>
      <c r="AC41" s="47"/>
      <c r="AE41" s="420" t="b">
        <v>0</v>
      </c>
      <c r="AF41" s="420" t="b">
        <v>0</v>
      </c>
      <c r="AG41" s="420" t="b">
        <v>0</v>
      </c>
      <c r="AH41" s="420" t="b">
        <v>0</v>
      </c>
      <c r="AI41" s="420" t="b">
        <v>0</v>
      </c>
      <c r="AJ41" s="420" t="b">
        <v>0</v>
      </c>
      <c r="AK41" s="420" t="b">
        <v>0</v>
      </c>
      <c r="AL41" s="420" t="b">
        <v>0</v>
      </c>
      <c r="AM41" s="420" t="b">
        <v>0</v>
      </c>
      <c r="AN41" s="420" t="b">
        <v>0</v>
      </c>
    </row>
    <row r="42" spans="2:40" s="6" customFormat="1" ht="25.5" customHeight="1" x14ac:dyDescent="0.25">
      <c r="B42" s="723">
        <v>25</v>
      </c>
      <c r="C42" s="723"/>
      <c r="D42" s="443" t="str">
        <f t="shared" si="0"/>
        <v/>
      </c>
      <c r="E42" s="456"/>
      <c r="F42" s="455"/>
      <c r="G42" s="453"/>
      <c r="H42" s="422"/>
      <c r="I42" s="41"/>
      <c r="J42" s="47"/>
      <c r="K42" s="41"/>
      <c r="L42" s="47"/>
      <c r="M42" s="41"/>
      <c r="N42" s="47"/>
      <c r="O42" s="41"/>
      <c r="P42" s="47"/>
      <c r="Q42" s="41"/>
      <c r="R42" s="47"/>
      <c r="S42" s="41"/>
      <c r="T42" s="47"/>
      <c r="U42" s="41"/>
      <c r="V42" s="47"/>
      <c r="W42" s="41"/>
      <c r="X42" s="47"/>
      <c r="Y42" s="41"/>
      <c r="Z42" s="47"/>
      <c r="AA42" s="41"/>
      <c r="AB42" s="47"/>
      <c r="AC42" s="47"/>
      <c r="AE42" s="420" t="b">
        <v>0</v>
      </c>
      <c r="AF42" s="420" t="b">
        <v>0</v>
      </c>
      <c r="AG42" s="420" t="b">
        <v>0</v>
      </c>
      <c r="AH42" s="420" t="b">
        <v>0</v>
      </c>
      <c r="AI42" s="420" t="b">
        <v>0</v>
      </c>
      <c r="AJ42" s="420" t="b">
        <v>0</v>
      </c>
      <c r="AK42" s="420" t="b">
        <v>0</v>
      </c>
      <c r="AL42" s="420" t="b">
        <v>0</v>
      </c>
      <c r="AM42" s="420" t="b">
        <v>0</v>
      </c>
      <c r="AN42" s="420" t="b">
        <v>0</v>
      </c>
    </row>
    <row r="43" spans="2:40" s="6" customFormat="1" ht="25.5" customHeight="1" x14ac:dyDescent="0.25">
      <c r="B43" s="723">
        <v>26</v>
      </c>
      <c r="C43" s="723"/>
      <c r="D43" s="443" t="str">
        <f t="shared" si="0"/>
        <v/>
      </c>
      <c r="E43" s="456"/>
      <c r="F43" s="455"/>
      <c r="G43" s="453"/>
      <c r="H43" s="422"/>
      <c r="I43" s="41"/>
      <c r="J43" s="47"/>
      <c r="K43" s="41"/>
      <c r="L43" s="47"/>
      <c r="M43" s="41"/>
      <c r="N43" s="47"/>
      <c r="O43" s="41"/>
      <c r="P43" s="47"/>
      <c r="Q43" s="41"/>
      <c r="R43" s="47"/>
      <c r="S43" s="41"/>
      <c r="T43" s="47"/>
      <c r="U43" s="41"/>
      <c r="V43" s="47"/>
      <c r="W43" s="41"/>
      <c r="X43" s="47"/>
      <c r="Y43" s="41"/>
      <c r="Z43" s="47"/>
      <c r="AA43" s="41"/>
      <c r="AB43" s="47"/>
      <c r="AC43" s="47"/>
      <c r="AE43" s="420" t="b">
        <v>0</v>
      </c>
      <c r="AF43" s="420" t="b">
        <v>0</v>
      </c>
      <c r="AG43" s="420" t="b">
        <v>0</v>
      </c>
      <c r="AH43" s="420" t="b">
        <v>0</v>
      </c>
      <c r="AI43" s="420" t="b">
        <v>0</v>
      </c>
      <c r="AJ43" s="420" t="b">
        <v>0</v>
      </c>
      <c r="AK43" s="420" t="b">
        <v>0</v>
      </c>
      <c r="AL43" s="420" t="b">
        <v>0</v>
      </c>
      <c r="AM43" s="420" t="b">
        <v>0</v>
      </c>
      <c r="AN43" s="420" t="b">
        <v>0</v>
      </c>
    </row>
    <row r="44" spans="2:40" s="6" customFormat="1" ht="25.5" customHeight="1" x14ac:dyDescent="0.25">
      <c r="B44" s="723">
        <v>27</v>
      </c>
      <c r="C44" s="723"/>
      <c r="D44" s="443" t="str">
        <f t="shared" si="0"/>
        <v/>
      </c>
      <c r="E44" s="456"/>
      <c r="F44" s="455"/>
      <c r="G44" s="453"/>
      <c r="H44" s="422"/>
      <c r="I44" s="41"/>
      <c r="J44" s="47"/>
      <c r="K44" s="41"/>
      <c r="L44" s="47"/>
      <c r="M44" s="41"/>
      <c r="N44" s="47"/>
      <c r="O44" s="41"/>
      <c r="P44" s="47"/>
      <c r="Q44" s="41"/>
      <c r="R44" s="47"/>
      <c r="S44" s="41"/>
      <c r="T44" s="47"/>
      <c r="U44" s="41"/>
      <c r="V44" s="47"/>
      <c r="W44" s="41"/>
      <c r="X44" s="47"/>
      <c r="Y44" s="41"/>
      <c r="Z44" s="47"/>
      <c r="AA44" s="41"/>
      <c r="AB44" s="47"/>
      <c r="AC44" s="47"/>
      <c r="AE44" s="420" t="b">
        <v>0</v>
      </c>
      <c r="AF44" s="420" t="b">
        <v>0</v>
      </c>
      <c r="AG44" s="420" t="b">
        <v>0</v>
      </c>
      <c r="AH44" s="420" t="b">
        <v>0</v>
      </c>
      <c r="AI44" s="420" t="b">
        <v>0</v>
      </c>
      <c r="AJ44" s="420" t="b">
        <v>0</v>
      </c>
      <c r="AK44" s="420" t="b">
        <v>0</v>
      </c>
      <c r="AL44" s="420" t="b">
        <v>0</v>
      </c>
      <c r="AM44" s="420" t="b">
        <v>0</v>
      </c>
      <c r="AN44" s="420" t="b">
        <v>0</v>
      </c>
    </row>
    <row r="45" spans="2:40" s="6" customFormat="1" ht="25.5" customHeight="1" x14ac:dyDescent="0.25">
      <c r="B45" s="723">
        <v>28</v>
      </c>
      <c r="C45" s="723"/>
      <c r="D45" s="443" t="str">
        <f t="shared" si="0"/>
        <v/>
      </c>
      <c r="E45" s="456"/>
      <c r="F45" s="455"/>
      <c r="G45" s="453"/>
      <c r="H45" s="422"/>
      <c r="I45" s="41"/>
      <c r="J45" s="47"/>
      <c r="K45" s="41"/>
      <c r="L45" s="47"/>
      <c r="M45" s="41"/>
      <c r="N45" s="47"/>
      <c r="O45" s="41"/>
      <c r="P45" s="47"/>
      <c r="Q45" s="41"/>
      <c r="R45" s="47"/>
      <c r="S45" s="41"/>
      <c r="T45" s="47"/>
      <c r="U45" s="41"/>
      <c r="V45" s="47"/>
      <c r="W45" s="41"/>
      <c r="X45" s="47"/>
      <c r="Y45" s="41"/>
      <c r="Z45" s="47"/>
      <c r="AA45" s="41"/>
      <c r="AB45" s="47"/>
      <c r="AC45" s="47"/>
      <c r="AE45" s="420" t="b">
        <v>0</v>
      </c>
      <c r="AF45" s="420" t="b">
        <v>0</v>
      </c>
      <c r="AG45" s="420" t="b">
        <v>0</v>
      </c>
      <c r="AH45" s="420" t="b">
        <v>0</v>
      </c>
      <c r="AI45" s="420" t="b">
        <v>0</v>
      </c>
      <c r="AJ45" s="420" t="b">
        <v>0</v>
      </c>
      <c r="AK45" s="420" t="b">
        <v>0</v>
      </c>
      <c r="AL45" s="420" t="b">
        <v>0</v>
      </c>
      <c r="AM45" s="420" t="b">
        <v>0</v>
      </c>
      <c r="AN45" s="420" t="b">
        <v>0</v>
      </c>
    </row>
    <row r="46" spans="2:40" s="6" customFormat="1" ht="25.5" customHeight="1" x14ac:dyDescent="0.25">
      <c r="B46" s="723">
        <v>29</v>
      </c>
      <c r="C46" s="723"/>
      <c r="D46" s="443" t="str">
        <f t="shared" si="0"/>
        <v/>
      </c>
      <c r="E46" s="456"/>
      <c r="F46" s="455"/>
      <c r="G46" s="453"/>
      <c r="H46" s="422"/>
      <c r="I46" s="41"/>
      <c r="J46" s="47"/>
      <c r="K46" s="41"/>
      <c r="L46" s="47"/>
      <c r="M46" s="41"/>
      <c r="N46" s="47"/>
      <c r="O46" s="41"/>
      <c r="P46" s="47"/>
      <c r="Q46" s="41"/>
      <c r="R46" s="47"/>
      <c r="S46" s="41"/>
      <c r="T46" s="47"/>
      <c r="U46" s="41"/>
      <c r="V46" s="47"/>
      <c r="W46" s="41"/>
      <c r="X46" s="47"/>
      <c r="Y46" s="41"/>
      <c r="Z46" s="47"/>
      <c r="AA46" s="41"/>
      <c r="AB46" s="47"/>
      <c r="AC46" s="47"/>
      <c r="AE46" s="420" t="b">
        <v>0</v>
      </c>
      <c r="AF46" s="420" t="b">
        <v>0</v>
      </c>
      <c r="AG46" s="420" t="b">
        <v>0</v>
      </c>
      <c r="AH46" s="420" t="b">
        <v>0</v>
      </c>
      <c r="AI46" s="420" t="b">
        <v>0</v>
      </c>
      <c r="AJ46" s="420" t="b">
        <v>0</v>
      </c>
      <c r="AK46" s="420" t="b">
        <v>0</v>
      </c>
      <c r="AL46" s="420" t="b">
        <v>0</v>
      </c>
      <c r="AM46" s="420" t="b">
        <v>0</v>
      </c>
      <c r="AN46" s="420" t="b">
        <v>0</v>
      </c>
    </row>
    <row r="47" spans="2:40" s="6" customFormat="1" ht="25.5" customHeight="1" x14ac:dyDescent="0.25">
      <c r="B47" s="723">
        <v>30</v>
      </c>
      <c r="C47" s="723"/>
      <c r="D47" s="443" t="str">
        <f t="shared" si="0"/>
        <v/>
      </c>
      <c r="E47" s="456"/>
      <c r="F47" s="455"/>
      <c r="G47" s="453"/>
      <c r="H47" s="422"/>
      <c r="I47" s="41"/>
      <c r="J47" s="47"/>
      <c r="K47" s="41"/>
      <c r="L47" s="47"/>
      <c r="M47" s="41"/>
      <c r="N47" s="47"/>
      <c r="O47" s="41"/>
      <c r="P47" s="47"/>
      <c r="Q47" s="41"/>
      <c r="R47" s="47"/>
      <c r="S47" s="41"/>
      <c r="T47" s="47"/>
      <c r="U47" s="41"/>
      <c r="V47" s="47"/>
      <c r="W47" s="41"/>
      <c r="X47" s="47"/>
      <c r="Y47" s="41"/>
      <c r="Z47" s="47"/>
      <c r="AA47" s="41"/>
      <c r="AB47" s="47"/>
      <c r="AC47" s="47"/>
      <c r="AE47" s="420" t="b">
        <v>0</v>
      </c>
      <c r="AF47" s="420" t="b">
        <v>0</v>
      </c>
      <c r="AG47" s="420" t="b">
        <v>0</v>
      </c>
      <c r="AH47" s="420" t="b">
        <v>0</v>
      </c>
      <c r="AI47" s="420" t="b">
        <v>0</v>
      </c>
      <c r="AJ47" s="420" t="b">
        <v>0</v>
      </c>
      <c r="AK47" s="420" t="b">
        <v>0</v>
      </c>
      <c r="AL47" s="420" t="b">
        <v>0</v>
      </c>
      <c r="AM47" s="420" t="b">
        <v>0</v>
      </c>
      <c r="AN47" s="420" t="b">
        <v>0</v>
      </c>
    </row>
    <row r="48" spans="2:40" s="6" customFormat="1" ht="6" customHeight="1" x14ac:dyDescent="0.25">
      <c r="B48" s="41"/>
      <c r="C48" s="41"/>
      <c r="D48" s="41"/>
      <c r="E48" s="41"/>
      <c r="F48" s="389"/>
      <c r="G48" s="41"/>
      <c r="H48" s="389"/>
      <c r="I48" s="41"/>
      <c r="J48" s="41"/>
      <c r="K48" s="41"/>
      <c r="L48" s="41"/>
      <c r="M48" s="41"/>
      <c r="N48" s="41"/>
      <c r="O48" s="41"/>
      <c r="P48" s="41"/>
      <c r="Q48" s="41"/>
      <c r="R48" s="41"/>
      <c r="S48" s="41"/>
      <c r="T48" s="41"/>
      <c r="U48" s="41"/>
      <c r="V48" s="41"/>
      <c r="W48" s="41"/>
      <c r="X48" s="41"/>
      <c r="Y48" s="41"/>
      <c r="Z48" s="41"/>
      <c r="AA48" s="41"/>
      <c r="AB48" s="41"/>
      <c r="AC48" s="41"/>
      <c r="AE48" s="420"/>
      <c r="AF48" s="420"/>
      <c r="AG48" s="420"/>
      <c r="AH48" s="420"/>
      <c r="AI48" s="420"/>
      <c r="AJ48" s="420"/>
      <c r="AK48" s="420"/>
      <c r="AL48" s="420"/>
      <c r="AM48" s="420"/>
      <c r="AN48" s="420"/>
    </row>
    <row r="49" spans="2:40" s="6" customFormat="1" x14ac:dyDescent="0.25">
      <c r="B49" s="2"/>
      <c r="C49" s="2"/>
      <c r="D49" s="2"/>
      <c r="E49" s="2"/>
      <c r="F49" s="5"/>
      <c r="G49" s="2"/>
      <c r="H49" s="5"/>
      <c r="J49" s="2"/>
      <c r="L49" s="2"/>
      <c r="N49" s="2"/>
      <c r="P49" s="2"/>
      <c r="R49" s="2"/>
      <c r="T49" s="2"/>
      <c r="V49" s="2"/>
      <c r="X49" s="2"/>
      <c r="Z49" s="2"/>
      <c r="AB49" s="2"/>
      <c r="AE49" s="420"/>
      <c r="AF49" s="420"/>
      <c r="AG49" s="420"/>
      <c r="AH49" s="420"/>
      <c r="AI49" s="420"/>
      <c r="AJ49" s="420"/>
      <c r="AK49" s="420"/>
      <c r="AL49" s="420"/>
      <c r="AM49" s="420"/>
      <c r="AN49" s="420"/>
    </row>
    <row r="50" spans="2:40" s="6" customFormat="1" x14ac:dyDescent="0.25">
      <c r="B50" s="2"/>
      <c r="C50" s="2"/>
      <c r="D50" s="2"/>
      <c r="E50" s="2"/>
      <c r="F50" s="5"/>
      <c r="G50" s="2"/>
      <c r="H50" s="5"/>
      <c r="J50" s="2"/>
      <c r="L50" s="2"/>
      <c r="N50" s="2"/>
      <c r="P50" s="2"/>
      <c r="R50" s="2"/>
      <c r="T50" s="2"/>
      <c r="V50" s="2"/>
      <c r="X50" s="2"/>
      <c r="Z50" s="2"/>
      <c r="AB50" s="2"/>
      <c r="AE50" s="420"/>
      <c r="AF50" s="420"/>
      <c r="AG50" s="420"/>
      <c r="AH50" s="420"/>
      <c r="AI50" s="420"/>
      <c r="AJ50" s="420"/>
      <c r="AK50" s="420"/>
      <c r="AL50" s="420"/>
      <c r="AM50" s="420"/>
      <c r="AN50" s="420"/>
    </row>
    <row r="51" spans="2:40" s="6" customFormat="1" x14ac:dyDescent="0.25">
      <c r="B51" s="2"/>
      <c r="C51" s="2"/>
      <c r="D51" s="2"/>
      <c r="E51" s="2"/>
      <c r="F51" s="5"/>
      <c r="G51" s="2"/>
      <c r="H51" s="5"/>
      <c r="J51" s="2"/>
      <c r="L51" s="2"/>
      <c r="N51" s="2"/>
      <c r="P51" s="2"/>
      <c r="R51" s="2"/>
      <c r="T51" s="2"/>
      <c r="V51" s="2"/>
      <c r="X51" s="2"/>
      <c r="Z51" s="2"/>
      <c r="AB51" s="2"/>
      <c r="AE51" s="420"/>
      <c r="AF51" s="420"/>
      <c r="AG51" s="420"/>
      <c r="AH51" s="420"/>
      <c r="AI51" s="420"/>
      <c r="AJ51" s="420"/>
      <c r="AK51" s="420"/>
      <c r="AL51" s="420"/>
      <c r="AM51" s="420"/>
      <c r="AN51" s="420"/>
    </row>
    <row r="52" spans="2:40" s="6" customFormat="1" x14ac:dyDescent="0.25">
      <c r="B52" s="2"/>
      <c r="C52" s="2"/>
      <c r="D52" s="2"/>
      <c r="E52" s="2"/>
      <c r="F52" s="5"/>
      <c r="G52" s="2"/>
      <c r="H52" s="5"/>
      <c r="J52" s="2"/>
      <c r="L52" s="2"/>
      <c r="N52" s="2"/>
      <c r="P52" s="2"/>
      <c r="R52" s="2"/>
      <c r="T52" s="2"/>
      <c r="V52" s="2"/>
      <c r="X52" s="2"/>
      <c r="Z52" s="2"/>
      <c r="AB52" s="2"/>
      <c r="AE52" s="420"/>
      <c r="AF52" s="420"/>
      <c r="AG52" s="420"/>
      <c r="AH52" s="420"/>
      <c r="AI52" s="420"/>
      <c r="AJ52" s="420"/>
      <c r="AK52" s="420"/>
      <c r="AL52" s="420"/>
      <c r="AM52" s="420"/>
      <c r="AN52" s="420"/>
    </row>
    <row r="53" spans="2:40" s="6" customFormat="1" x14ac:dyDescent="0.25">
      <c r="B53" s="2"/>
      <c r="C53" s="2"/>
      <c r="D53" s="2"/>
      <c r="E53" s="2"/>
      <c r="F53" s="5"/>
      <c r="G53" s="2"/>
      <c r="H53" s="5"/>
      <c r="J53" s="2"/>
      <c r="L53" s="2"/>
      <c r="N53" s="2"/>
      <c r="P53" s="2"/>
      <c r="R53" s="2"/>
      <c r="T53" s="2"/>
      <c r="V53" s="2"/>
      <c r="X53" s="2"/>
      <c r="Z53" s="2"/>
      <c r="AB53" s="2"/>
      <c r="AE53" s="420"/>
      <c r="AF53" s="420"/>
      <c r="AG53" s="420"/>
      <c r="AH53" s="420"/>
      <c r="AI53" s="420"/>
      <c r="AJ53" s="420"/>
      <c r="AK53" s="420"/>
      <c r="AL53" s="420"/>
      <c r="AM53" s="420"/>
      <c r="AN53" s="420"/>
    </row>
    <row r="54" spans="2:40" s="6" customFormat="1" x14ac:dyDescent="0.25">
      <c r="B54" s="2"/>
      <c r="C54" s="2"/>
      <c r="D54" s="2"/>
      <c r="E54" s="2"/>
      <c r="F54" s="5"/>
      <c r="G54" s="2"/>
      <c r="H54" s="5"/>
      <c r="J54" s="2"/>
      <c r="L54" s="2"/>
      <c r="N54" s="2"/>
      <c r="P54" s="2"/>
      <c r="R54" s="2"/>
      <c r="T54" s="2"/>
      <c r="V54" s="2"/>
      <c r="X54" s="2"/>
      <c r="Z54" s="2"/>
      <c r="AB54" s="2"/>
      <c r="AE54" s="420"/>
      <c r="AF54" s="420"/>
      <c r="AG54" s="420"/>
      <c r="AH54" s="420"/>
      <c r="AI54" s="420"/>
      <c r="AJ54" s="420"/>
      <c r="AK54" s="420"/>
      <c r="AL54" s="420"/>
      <c r="AM54" s="420"/>
      <c r="AN54" s="420"/>
    </row>
    <row r="55" spans="2:40" s="6" customFormat="1" x14ac:dyDescent="0.25">
      <c r="B55" s="2"/>
      <c r="C55" s="2"/>
      <c r="D55" s="2"/>
      <c r="E55" s="2"/>
      <c r="F55" s="5"/>
      <c r="G55" s="2"/>
      <c r="H55" s="5"/>
      <c r="J55" s="2"/>
      <c r="L55" s="2"/>
      <c r="N55" s="2"/>
      <c r="P55" s="2"/>
      <c r="R55" s="2"/>
      <c r="T55" s="2"/>
      <c r="V55" s="2"/>
      <c r="X55" s="2"/>
      <c r="Z55" s="2"/>
      <c r="AB55" s="2"/>
      <c r="AE55" s="420"/>
      <c r="AF55" s="420"/>
      <c r="AG55" s="420"/>
      <c r="AH55" s="420"/>
      <c r="AI55" s="420"/>
      <c r="AJ55" s="420"/>
      <c r="AK55" s="420"/>
      <c r="AL55" s="420"/>
      <c r="AM55" s="420"/>
      <c r="AN55" s="420"/>
    </row>
    <row r="56" spans="2:40" s="6" customFormat="1" x14ac:dyDescent="0.25">
      <c r="B56" s="2"/>
      <c r="C56" s="2"/>
      <c r="D56" s="2"/>
      <c r="E56" s="2"/>
      <c r="F56" s="5"/>
      <c r="G56" s="2"/>
      <c r="H56" s="5"/>
      <c r="J56" s="2"/>
      <c r="L56" s="2"/>
      <c r="N56" s="2"/>
      <c r="P56" s="2"/>
      <c r="R56" s="2"/>
      <c r="T56" s="2"/>
      <c r="V56" s="2"/>
      <c r="X56" s="2"/>
      <c r="Z56" s="2"/>
      <c r="AB56" s="2"/>
      <c r="AE56" s="420"/>
      <c r="AF56" s="420"/>
      <c r="AG56" s="420"/>
      <c r="AH56" s="420"/>
      <c r="AI56" s="420"/>
      <c r="AJ56" s="420"/>
      <c r="AK56" s="420"/>
      <c r="AL56" s="420"/>
      <c r="AM56" s="420"/>
      <c r="AN56" s="420"/>
    </row>
    <row r="57" spans="2:40" s="6" customFormat="1" x14ac:dyDescent="0.25">
      <c r="B57" s="2"/>
      <c r="C57" s="2"/>
      <c r="D57" s="2"/>
      <c r="E57" s="2"/>
      <c r="F57" s="5"/>
      <c r="G57" s="2"/>
      <c r="H57" s="5"/>
      <c r="J57" s="2"/>
      <c r="L57" s="2"/>
      <c r="N57" s="2"/>
      <c r="P57" s="2"/>
      <c r="R57" s="2"/>
      <c r="T57" s="2"/>
      <c r="V57" s="2"/>
      <c r="X57" s="2"/>
      <c r="Z57" s="2"/>
      <c r="AB57" s="2"/>
      <c r="AE57" s="420"/>
      <c r="AF57" s="420"/>
      <c r="AG57" s="420"/>
      <c r="AH57" s="420"/>
      <c r="AI57" s="420"/>
      <c r="AJ57" s="420"/>
      <c r="AK57" s="420"/>
      <c r="AL57" s="420"/>
      <c r="AM57" s="420"/>
      <c r="AN57" s="420"/>
    </row>
    <row r="58" spans="2:40" s="6" customFormat="1" x14ac:dyDescent="0.25">
      <c r="B58" s="2"/>
      <c r="C58" s="2"/>
      <c r="D58" s="2"/>
      <c r="E58" s="2"/>
      <c r="F58" s="5"/>
      <c r="G58" s="2"/>
      <c r="H58" s="5"/>
      <c r="J58" s="2"/>
      <c r="L58" s="2"/>
      <c r="N58" s="2"/>
      <c r="P58" s="2"/>
      <c r="R58" s="2"/>
      <c r="T58" s="2"/>
      <c r="V58" s="2"/>
      <c r="X58" s="2"/>
      <c r="Z58" s="2"/>
      <c r="AB58" s="2"/>
      <c r="AE58" s="420"/>
      <c r="AF58" s="420"/>
      <c r="AG58" s="420"/>
      <c r="AH58" s="420"/>
      <c r="AI58" s="420"/>
      <c r="AJ58" s="420"/>
      <c r="AK58" s="420"/>
      <c r="AL58" s="420"/>
      <c r="AM58" s="420"/>
      <c r="AN58" s="420"/>
    </row>
    <row r="59" spans="2:40" s="6" customFormat="1" x14ac:dyDescent="0.25">
      <c r="B59" s="2"/>
      <c r="C59" s="2"/>
      <c r="D59" s="2"/>
      <c r="E59" s="2"/>
      <c r="F59" s="5"/>
      <c r="G59" s="2"/>
      <c r="H59" s="5"/>
      <c r="J59" s="2"/>
      <c r="L59" s="2"/>
      <c r="N59" s="2"/>
      <c r="P59" s="2"/>
      <c r="R59" s="2"/>
      <c r="T59" s="2"/>
      <c r="V59" s="2"/>
      <c r="X59" s="2"/>
      <c r="Z59" s="2"/>
      <c r="AB59" s="2"/>
      <c r="AE59" s="420"/>
      <c r="AF59" s="420"/>
      <c r="AG59" s="420"/>
      <c r="AH59" s="420"/>
      <c r="AI59" s="420"/>
      <c r="AJ59" s="420"/>
      <c r="AK59" s="420"/>
      <c r="AL59" s="420"/>
      <c r="AM59" s="420"/>
      <c r="AN59" s="420"/>
    </row>
    <row r="60" spans="2:40" s="6" customFormat="1" x14ac:dyDescent="0.25">
      <c r="B60" s="2"/>
      <c r="C60" s="2"/>
      <c r="D60" s="2"/>
      <c r="E60" s="2"/>
      <c r="F60" s="5"/>
      <c r="G60" s="2"/>
      <c r="H60" s="5"/>
      <c r="J60" s="2"/>
      <c r="L60" s="2"/>
      <c r="N60" s="2"/>
      <c r="P60" s="2"/>
      <c r="R60" s="2"/>
      <c r="T60" s="2"/>
      <c r="V60" s="2"/>
      <c r="X60" s="2"/>
      <c r="Z60" s="2"/>
      <c r="AB60" s="2"/>
      <c r="AE60" s="420"/>
      <c r="AF60" s="420"/>
      <c r="AG60" s="420"/>
      <c r="AH60" s="420"/>
      <c r="AI60" s="420"/>
      <c r="AJ60" s="420"/>
      <c r="AK60" s="420"/>
      <c r="AL60" s="420"/>
      <c r="AM60" s="420"/>
      <c r="AN60" s="420"/>
    </row>
    <row r="61" spans="2:40" s="6" customFormat="1" x14ac:dyDescent="0.25">
      <c r="B61" s="2"/>
      <c r="C61" s="2"/>
      <c r="D61" s="2"/>
      <c r="E61" s="2"/>
      <c r="F61" s="5"/>
      <c r="G61" s="2"/>
      <c r="H61" s="5"/>
      <c r="J61" s="2"/>
      <c r="L61" s="2"/>
      <c r="N61" s="2"/>
      <c r="P61" s="2"/>
      <c r="R61" s="2"/>
      <c r="T61" s="2"/>
      <c r="V61" s="2"/>
      <c r="X61" s="2"/>
      <c r="Z61" s="2"/>
      <c r="AB61" s="2"/>
      <c r="AE61" s="420"/>
      <c r="AF61" s="420"/>
      <c r="AG61" s="420"/>
      <c r="AH61" s="420"/>
      <c r="AI61" s="420"/>
      <c r="AJ61" s="420"/>
      <c r="AK61" s="420"/>
      <c r="AL61" s="420"/>
      <c r="AM61" s="420"/>
      <c r="AN61" s="420"/>
    </row>
    <row r="62" spans="2:40" s="6" customFormat="1" x14ac:dyDescent="0.25">
      <c r="B62" s="2"/>
      <c r="C62" s="2"/>
      <c r="D62" s="2"/>
      <c r="E62" s="2"/>
      <c r="F62" s="5"/>
      <c r="G62" s="2"/>
      <c r="H62" s="5"/>
      <c r="J62" s="2"/>
      <c r="L62" s="2"/>
      <c r="N62" s="2"/>
      <c r="P62" s="2"/>
      <c r="R62" s="2"/>
      <c r="T62" s="2"/>
      <c r="V62" s="2"/>
      <c r="X62" s="2"/>
      <c r="Z62" s="2"/>
      <c r="AB62" s="2"/>
      <c r="AE62" s="420"/>
      <c r="AF62" s="420"/>
      <c r="AG62" s="420"/>
      <c r="AH62" s="420"/>
      <c r="AI62" s="420"/>
      <c r="AJ62" s="420"/>
      <c r="AK62" s="420"/>
      <c r="AL62" s="420"/>
      <c r="AM62" s="420"/>
      <c r="AN62" s="420"/>
    </row>
    <row r="63" spans="2:40" s="6" customFormat="1" x14ac:dyDescent="0.25">
      <c r="B63" s="2"/>
      <c r="C63" s="2"/>
      <c r="D63" s="2"/>
      <c r="E63" s="2"/>
      <c r="F63" s="5"/>
      <c r="G63" s="2"/>
      <c r="H63" s="5"/>
      <c r="J63" s="2"/>
      <c r="L63" s="2"/>
      <c r="N63" s="2"/>
      <c r="P63" s="2"/>
      <c r="R63" s="2"/>
      <c r="T63" s="2"/>
      <c r="V63" s="2"/>
      <c r="X63" s="2"/>
      <c r="Z63" s="2"/>
      <c r="AB63" s="2"/>
      <c r="AE63" s="420"/>
      <c r="AF63" s="420"/>
      <c r="AG63" s="420"/>
      <c r="AH63" s="420"/>
      <c r="AI63" s="420"/>
      <c r="AJ63" s="420"/>
      <c r="AK63" s="420"/>
      <c r="AL63" s="420"/>
      <c r="AM63" s="420"/>
      <c r="AN63" s="420"/>
    </row>
    <row r="64" spans="2:40" s="6" customFormat="1" x14ac:dyDescent="0.25">
      <c r="B64" s="2"/>
      <c r="C64" s="2"/>
      <c r="D64" s="2"/>
      <c r="E64" s="2"/>
      <c r="F64" s="5"/>
      <c r="G64" s="2"/>
      <c r="H64" s="5"/>
      <c r="J64" s="2"/>
      <c r="L64" s="2"/>
      <c r="N64" s="2"/>
      <c r="P64" s="2"/>
      <c r="R64" s="2"/>
      <c r="T64" s="2"/>
      <c r="V64" s="2"/>
      <c r="X64" s="2"/>
      <c r="Z64" s="2"/>
      <c r="AB64" s="2"/>
      <c r="AE64" s="420"/>
      <c r="AF64" s="420"/>
      <c r="AG64" s="420"/>
      <c r="AH64" s="420"/>
      <c r="AI64" s="420"/>
      <c r="AJ64" s="420"/>
      <c r="AK64" s="420"/>
      <c r="AL64" s="420"/>
      <c r="AM64" s="420"/>
      <c r="AN64" s="420"/>
    </row>
    <row r="65" spans="2:40" s="6" customFormat="1" x14ac:dyDescent="0.25">
      <c r="B65" s="2"/>
      <c r="C65" s="2"/>
      <c r="D65" s="2"/>
      <c r="E65" s="2"/>
      <c r="F65" s="5"/>
      <c r="G65" s="2"/>
      <c r="H65" s="5"/>
      <c r="J65" s="2"/>
      <c r="L65" s="2"/>
      <c r="N65" s="2"/>
      <c r="P65" s="2"/>
      <c r="R65" s="2"/>
      <c r="T65" s="2"/>
      <c r="V65" s="2"/>
      <c r="X65" s="2"/>
      <c r="Z65" s="2"/>
      <c r="AB65" s="2"/>
      <c r="AE65" s="420"/>
      <c r="AF65" s="420"/>
      <c r="AG65" s="420"/>
      <c r="AH65" s="420"/>
      <c r="AI65" s="420"/>
      <c r="AJ65" s="420"/>
      <c r="AK65" s="420"/>
      <c r="AL65" s="420"/>
      <c r="AM65" s="420"/>
      <c r="AN65" s="420"/>
    </row>
    <row r="66" spans="2:40" s="6" customFormat="1" x14ac:dyDescent="0.25">
      <c r="B66" s="2"/>
      <c r="C66" s="2"/>
      <c r="D66" s="2"/>
      <c r="E66" s="2"/>
      <c r="F66" s="5"/>
      <c r="G66" s="2"/>
      <c r="H66" s="5"/>
      <c r="J66" s="2"/>
      <c r="L66" s="2"/>
      <c r="N66" s="2"/>
      <c r="P66" s="2"/>
      <c r="R66" s="2"/>
      <c r="T66" s="2"/>
      <c r="V66" s="2"/>
      <c r="X66" s="2"/>
      <c r="Z66" s="2"/>
      <c r="AB66" s="2"/>
      <c r="AE66" s="420"/>
      <c r="AF66" s="420"/>
      <c r="AG66" s="420"/>
      <c r="AH66" s="420"/>
      <c r="AI66" s="420"/>
      <c r="AJ66" s="420"/>
      <c r="AK66" s="420"/>
      <c r="AL66" s="420"/>
      <c r="AM66" s="420"/>
      <c r="AN66" s="420"/>
    </row>
    <row r="67" spans="2:40" s="6" customFormat="1" x14ac:dyDescent="0.25">
      <c r="B67" s="2"/>
      <c r="C67" s="2"/>
      <c r="D67" s="2"/>
      <c r="E67" s="2"/>
      <c r="F67" s="5"/>
      <c r="G67" s="2"/>
      <c r="H67" s="5"/>
      <c r="J67" s="2"/>
      <c r="L67" s="2"/>
      <c r="N67" s="2"/>
      <c r="P67" s="2"/>
      <c r="R67" s="2"/>
      <c r="T67" s="2"/>
      <c r="V67" s="2"/>
      <c r="X67" s="2"/>
      <c r="Z67" s="2"/>
      <c r="AB67" s="2"/>
      <c r="AE67" s="420"/>
      <c r="AF67" s="420"/>
      <c r="AG67" s="420"/>
      <c r="AH67" s="420"/>
      <c r="AI67" s="420"/>
      <c r="AJ67" s="420"/>
      <c r="AK67" s="420"/>
      <c r="AL67" s="420"/>
      <c r="AM67" s="420"/>
      <c r="AN67" s="420"/>
    </row>
    <row r="68" spans="2:40" s="6" customFormat="1" x14ac:dyDescent="0.25">
      <c r="B68" s="2"/>
      <c r="C68" s="2"/>
      <c r="D68" s="2"/>
      <c r="E68" s="2"/>
      <c r="F68" s="5"/>
      <c r="G68" s="2"/>
      <c r="H68" s="5"/>
      <c r="J68" s="2"/>
      <c r="L68" s="2"/>
      <c r="N68" s="2"/>
      <c r="P68" s="2"/>
      <c r="R68" s="2"/>
      <c r="T68" s="2"/>
      <c r="V68" s="2"/>
      <c r="X68" s="2"/>
      <c r="Z68" s="2"/>
      <c r="AB68" s="2"/>
      <c r="AE68" s="420"/>
      <c r="AF68" s="420"/>
      <c r="AG68" s="420"/>
      <c r="AH68" s="420"/>
      <c r="AI68" s="420"/>
      <c r="AJ68" s="420"/>
      <c r="AK68" s="420"/>
      <c r="AL68" s="420"/>
      <c r="AM68" s="420"/>
      <c r="AN68" s="420"/>
    </row>
    <row r="69" spans="2:40" s="6" customFormat="1" x14ac:dyDescent="0.25">
      <c r="B69" s="2"/>
      <c r="C69" s="2"/>
      <c r="D69" s="2"/>
      <c r="E69" s="2"/>
      <c r="F69" s="5"/>
      <c r="G69" s="2"/>
      <c r="H69" s="5"/>
      <c r="J69" s="2"/>
      <c r="L69" s="2"/>
      <c r="N69" s="2"/>
      <c r="P69" s="2"/>
      <c r="R69" s="2"/>
      <c r="T69" s="2"/>
      <c r="V69" s="2"/>
      <c r="X69" s="2"/>
      <c r="Z69" s="2"/>
      <c r="AB69" s="2"/>
      <c r="AE69" s="420"/>
      <c r="AF69" s="420"/>
      <c r="AG69" s="420"/>
      <c r="AH69" s="420"/>
      <c r="AI69" s="420"/>
      <c r="AJ69" s="420"/>
      <c r="AK69" s="420"/>
      <c r="AL69" s="420"/>
      <c r="AM69" s="420"/>
      <c r="AN69" s="420"/>
    </row>
    <row r="70" spans="2:40" s="6" customFormat="1" x14ac:dyDescent="0.25">
      <c r="B70" s="2"/>
      <c r="C70" s="2"/>
      <c r="D70" s="2"/>
      <c r="E70" s="2"/>
      <c r="F70" s="5"/>
      <c r="G70" s="2"/>
      <c r="H70" s="5"/>
      <c r="J70" s="2"/>
      <c r="L70" s="2"/>
      <c r="N70" s="2"/>
      <c r="P70" s="2"/>
      <c r="R70" s="2"/>
      <c r="T70" s="2"/>
      <c r="V70" s="2"/>
      <c r="X70" s="2"/>
      <c r="Z70" s="2"/>
      <c r="AB70" s="2"/>
      <c r="AE70" s="420"/>
      <c r="AF70" s="420"/>
      <c r="AG70" s="420"/>
      <c r="AH70" s="420"/>
      <c r="AI70" s="420"/>
      <c r="AJ70" s="420"/>
      <c r="AK70" s="420"/>
      <c r="AL70" s="420"/>
      <c r="AM70" s="420"/>
      <c r="AN70" s="420"/>
    </row>
    <row r="71" spans="2:40" s="6" customFormat="1" x14ac:dyDescent="0.25">
      <c r="B71" s="2"/>
      <c r="C71" s="2"/>
      <c r="D71" s="2"/>
      <c r="E71" s="2"/>
      <c r="F71" s="5"/>
      <c r="G71" s="2"/>
      <c r="H71" s="5"/>
      <c r="J71" s="2"/>
      <c r="L71" s="2"/>
      <c r="N71" s="2"/>
      <c r="P71" s="2"/>
      <c r="R71" s="2"/>
      <c r="T71" s="2"/>
      <c r="V71" s="2"/>
      <c r="X71" s="2"/>
      <c r="Z71" s="2"/>
      <c r="AB71" s="2"/>
      <c r="AE71" s="420"/>
      <c r="AF71" s="420"/>
      <c r="AG71" s="420"/>
      <c r="AH71" s="420"/>
      <c r="AI71" s="420"/>
      <c r="AJ71" s="420"/>
      <c r="AK71" s="420"/>
      <c r="AL71" s="420"/>
      <c r="AM71" s="420"/>
      <c r="AN71" s="420"/>
    </row>
    <row r="72" spans="2:40" s="6" customFormat="1" x14ac:dyDescent="0.25">
      <c r="B72" s="2"/>
      <c r="C72" s="2"/>
      <c r="D72" s="2"/>
      <c r="E72" s="2"/>
      <c r="F72" s="5"/>
      <c r="G72" s="2"/>
      <c r="H72" s="5"/>
      <c r="J72" s="2"/>
      <c r="L72" s="2"/>
      <c r="N72" s="2"/>
      <c r="P72" s="2"/>
      <c r="R72" s="2"/>
      <c r="T72" s="2"/>
      <c r="V72" s="2"/>
      <c r="X72" s="2"/>
      <c r="Z72" s="2"/>
      <c r="AB72" s="2"/>
      <c r="AE72" s="420"/>
      <c r="AF72" s="420"/>
      <c r="AG72" s="420"/>
      <c r="AH72" s="420"/>
      <c r="AI72" s="420"/>
      <c r="AJ72" s="420"/>
      <c r="AK72" s="420"/>
      <c r="AL72" s="420"/>
      <c r="AM72" s="420"/>
      <c r="AN72" s="420"/>
    </row>
    <row r="73" spans="2:40" s="6" customFormat="1" x14ac:dyDescent="0.25">
      <c r="B73" s="2"/>
      <c r="C73" s="2"/>
      <c r="D73" s="2"/>
      <c r="E73" s="2"/>
      <c r="F73" s="5"/>
      <c r="G73" s="2"/>
      <c r="H73" s="5"/>
      <c r="J73" s="2"/>
      <c r="L73" s="2"/>
      <c r="N73" s="2"/>
      <c r="P73" s="2"/>
      <c r="R73" s="2"/>
      <c r="T73" s="2"/>
      <c r="V73" s="2"/>
      <c r="X73" s="2"/>
      <c r="Z73" s="2"/>
      <c r="AB73" s="2"/>
      <c r="AE73" s="420"/>
      <c r="AF73" s="420"/>
      <c r="AG73" s="420"/>
      <c r="AH73" s="420"/>
      <c r="AI73" s="420"/>
      <c r="AJ73" s="420"/>
      <c r="AK73" s="420"/>
      <c r="AL73" s="420"/>
      <c r="AM73" s="420"/>
      <c r="AN73" s="420"/>
    </row>
    <row r="74" spans="2:40" s="6" customFormat="1" x14ac:dyDescent="0.25">
      <c r="B74" s="2"/>
      <c r="C74" s="2"/>
      <c r="D74" s="2"/>
      <c r="E74" s="2"/>
      <c r="F74" s="5"/>
      <c r="G74" s="2"/>
      <c r="H74" s="5"/>
      <c r="J74" s="2"/>
      <c r="L74" s="2"/>
      <c r="N74" s="2"/>
      <c r="P74" s="2"/>
      <c r="R74" s="2"/>
      <c r="T74" s="2"/>
      <c r="V74" s="2"/>
      <c r="X74" s="2"/>
      <c r="Z74" s="2"/>
      <c r="AB74" s="2"/>
      <c r="AE74" s="420"/>
      <c r="AF74" s="420"/>
      <c r="AG74" s="420"/>
      <c r="AH74" s="420"/>
      <c r="AI74" s="420"/>
      <c r="AJ74" s="420"/>
      <c r="AK74" s="420"/>
      <c r="AL74" s="420"/>
      <c r="AM74" s="420"/>
      <c r="AN74" s="420"/>
    </row>
    <row r="75" spans="2:40" s="6" customFormat="1" x14ac:dyDescent="0.25">
      <c r="B75" s="2"/>
      <c r="C75" s="2"/>
      <c r="D75" s="2"/>
      <c r="E75" s="2"/>
      <c r="F75" s="5"/>
      <c r="G75" s="2"/>
      <c r="H75" s="5"/>
      <c r="J75" s="2"/>
      <c r="L75" s="2"/>
      <c r="N75" s="2"/>
      <c r="P75" s="2"/>
      <c r="R75" s="2"/>
      <c r="T75" s="2"/>
      <c r="V75" s="2"/>
      <c r="X75" s="2"/>
      <c r="Z75" s="2"/>
      <c r="AB75" s="2"/>
      <c r="AE75" s="420"/>
      <c r="AF75" s="420"/>
      <c r="AG75" s="420"/>
      <c r="AH75" s="420"/>
      <c r="AI75" s="420"/>
      <c r="AJ75" s="420"/>
      <c r="AK75" s="420"/>
      <c r="AL75" s="420"/>
      <c r="AM75" s="420"/>
      <c r="AN75" s="420"/>
    </row>
    <row r="76" spans="2:40" s="6" customFormat="1" x14ac:dyDescent="0.25">
      <c r="B76" s="2"/>
      <c r="C76" s="2"/>
      <c r="D76" s="2"/>
      <c r="E76" s="2"/>
      <c r="F76" s="5"/>
      <c r="G76" s="2"/>
      <c r="H76" s="5"/>
      <c r="J76" s="2"/>
      <c r="L76" s="2"/>
      <c r="N76" s="2"/>
      <c r="P76" s="2"/>
      <c r="R76" s="2"/>
      <c r="T76" s="2"/>
      <c r="V76" s="2"/>
      <c r="X76" s="2"/>
      <c r="Z76" s="2"/>
      <c r="AB76" s="2"/>
      <c r="AE76" s="420"/>
      <c r="AF76" s="420"/>
      <c r="AG76" s="420"/>
      <c r="AH76" s="420"/>
      <c r="AI76" s="420"/>
      <c r="AJ76" s="420"/>
      <c r="AK76" s="420"/>
      <c r="AL76" s="420"/>
      <c r="AM76" s="420"/>
      <c r="AN76" s="420"/>
    </row>
    <row r="77" spans="2:40" s="6" customFormat="1" x14ac:dyDescent="0.25">
      <c r="B77" s="2"/>
      <c r="C77" s="2"/>
      <c r="D77" s="2"/>
      <c r="E77" s="2"/>
      <c r="F77" s="5"/>
      <c r="G77" s="2"/>
      <c r="H77" s="5"/>
      <c r="J77" s="2"/>
      <c r="L77" s="2"/>
      <c r="N77" s="2"/>
      <c r="P77" s="2"/>
      <c r="R77" s="2"/>
      <c r="T77" s="2"/>
      <c r="V77" s="2"/>
      <c r="X77" s="2"/>
      <c r="Z77" s="2"/>
      <c r="AB77" s="2"/>
      <c r="AE77" s="420"/>
      <c r="AF77" s="420"/>
      <c r="AG77" s="420"/>
      <c r="AH77" s="420"/>
      <c r="AI77" s="420"/>
      <c r="AJ77" s="420"/>
      <c r="AK77" s="420"/>
      <c r="AL77" s="420"/>
      <c r="AM77" s="420"/>
      <c r="AN77" s="420"/>
    </row>
    <row r="78" spans="2:40" s="6" customFormat="1" x14ac:dyDescent="0.25">
      <c r="B78" s="2"/>
      <c r="C78" s="2"/>
      <c r="D78" s="2"/>
      <c r="E78" s="2"/>
      <c r="F78" s="5"/>
      <c r="G78" s="2"/>
      <c r="H78" s="5"/>
      <c r="J78" s="2"/>
      <c r="L78" s="2"/>
      <c r="N78" s="2"/>
      <c r="P78" s="2"/>
      <c r="R78" s="2"/>
      <c r="T78" s="2"/>
      <c r="V78" s="2"/>
      <c r="X78" s="2"/>
      <c r="Z78" s="2"/>
      <c r="AB78" s="2"/>
      <c r="AE78" s="420"/>
      <c r="AF78" s="420"/>
      <c r="AG78" s="420"/>
      <c r="AH78" s="420"/>
      <c r="AI78" s="420"/>
      <c r="AJ78" s="420"/>
      <c r="AK78" s="420"/>
      <c r="AL78" s="420"/>
      <c r="AM78" s="420"/>
      <c r="AN78" s="420"/>
    </row>
    <row r="79" spans="2:40" s="6" customFormat="1" x14ac:dyDescent="0.25">
      <c r="B79" s="2"/>
      <c r="C79" s="2"/>
      <c r="D79" s="2"/>
      <c r="E79" s="2"/>
      <c r="F79" s="5"/>
      <c r="G79" s="2"/>
      <c r="H79" s="5"/>
      <c r="J79" s="2"/>
      <c r="L79" s="2"/>
      <c r="N79" s="2"/>
      <c r="P79" s="2"/>
      <c r="R79" s="2"/>
      <c r="T79" s="2"/>
      <c r="V79" s="2"/>
      <c r="X79" s="2"/>
      <c r="Z79" s="2"/>
      <c r="AB79" s="2"/>
      <c r="AE79" s="420"/>
      <c r="AF79" s="420"/>
      <c r="AG79" s="420"/>
      <c r="AH79" s="420"/>
      <c r="AI79" s="420"/>
      <c r="AJ79" s="420"/>
      <c r="AK79" s="420"/>
      <c r="AL79" s="420"/>
      <c r="AM79" s="420"/>
      <c r="AN79" s="420"/>
    </row>
    <row r="80" spans="2:40" s="6" customFormat="1" x14ac:dyDescent="0.25">
      <c r="B80" s="2"/>
      <c r="C80" s="2"/>
      <c r="D80" s="2"/>
      <c r="E80" s="2"/>
      <c r="F80" s="5"/>
      <c r="G80" s="2"/>
      <c r="H80" s="5"/>
      <c r="J80" s="2"/>
      <c r="L80" s="2"/>
      <c r="N80" s="2"/>
      <c r="P80" s="2"/>
      <c r="R80" s="2"/>
      <c r="T80" s="2"/>
      <c r="V80" s="2"/>
      <c r="X80" s="2"/>
      <c r="Z80" s="2"/>
      <c r="AB80" s="2"/>
      <c r="AE80" s="420"/>
      <c r="AF80" s="420"/>
      <c r="AG80" s="420"/>
      <c r="AH80" s="420"/>
      <c r="AI80" s="420"/>
      <c r="AJ80" s="420"/>
      <c r="AK80" s="420"/>
      <c r="AL80" s="420"/>
      <c r="AM80" s="420"/>
      <c r="AN80" s="420"/>
    </row>
    <row r="81" spans="2:45" s="6" customFormat="1" x14ac:dyDescent="0.25">
      <c r="B81" s="2"/>
      <c r="C81" s="2"/>
      <c r="D81" s="2"/>
      <c r="E81" s="2"/>
      <c r="F81" s="5"/>
      <c r="G81" s="2"/>
      <c r="H81" s="5"/>
      <c r="J81" s="2"/>
      <c r="L81" s="2"/>
      <c r="N81" s="2"/>
      <c r="P81" s="2"/>
      <c r="R81" s="2"/>
      <c r="T81" s="2"/>
      <c r="V81" s="2"/>
      <c r="X81" s="2"/>
      <c r="Z81" s="2"/>
      <c r="AB81" s="2"/>
      <c r="AE81" s="420"/>
      <c r="AF81" s="420"/>
      <c r="AG81" s="420"/>
      <c r="AH81" s="420"/>
      <c r="AI81" s="420"/>
      <c r="AJ81" s="420"/>
      <c r="AK81" s="420"/>
      <c r="AL81" s="420"/>
      <c r="AM81" s="420"/>
      <c r="AN81" s="420"/>
    </row>
    <row r="82" spans="2:45" s="6" customFormat="1" x14ac:dyDescent="0.25">
      <c r="B82" s="2"/>
      <c r="C82" s="2"/>
      <c r="D82" s="2"/>
      <c r="E82" s="2"/>
      <c r="F82" s="5"/>
      <c r="G82" s="2"/>
      <c r="H82" s="5"/>
      <c r="J82" s="2"/>
      <c r="L82" s="2"/>
      <c r="N82" s="2"/>
      <c r="P82" s="2"/>
      <c r="R82" s="2"/>
      <c r="T82" s="2"/>
      <c r="V82" s="2"/>
      <c r="X82" s="2"/>
      <c r="Z82" s="2"/>
      <c r="AB82" s="2"/>
      <c r="AE82" s="420"/>
      <c r="AF82" s="420"/>
      <c r="AG82" s="420"/>
      <c r="AH82" s="420"/>
      <c r="AI82" s="420"/>
      <c r="AJ82" s="420"/>
      <c r="AK82" s="420"/>
      <c r="AL82" s="420"/>
      <c r="AM82" s="420"/>
      <c r="AN82" s="420"/>
    </row>
    <row r="83" spans="2:45" s="6" customFormat="1" x14ac:dyDescent="0.25">
      <c r="B83" s="2"/>
      <c r="C83" s="2"/>
      <c r="D83" s="2"/>
      <c r="E83" s="2"/>
      <c r="F83" s="5"/>
      <c r="G83" s="2"/>
      <c r="H83" s="5"/>
      <c r="J83" s="2"/>
      <c r="L83" s="2"/>
      <c r="N83" s="2"/>
      <c r="P83" s="2"/>
      <c r="R83" s="2"/>
      <c r="T83" s="2"/>
      <c r="V83" s="2"/>
      <c r="X83" s="2"/>
      <c r="Z83" s="2"/>
      <c r="AB83" s="2"/>
      <c r="AE83" s="420"/>
      <c r="AF83" s="420"/>
      <c r="AG83" s="420"/>
      <c r="AH83" s="420"/>
      <c r="AI83" s="420"/>
      <c r="AJ83" s="420"/>
      <c r="AK83" s="420"/>
      <c r="AL83" s="420"/>
      <c r="AM83" s="420"/>
      <c r="AN83" s="420"/>
    </row>
    <row r="84" spans="2:45" s="6" customFormat="1" x14ac:dyDescent="0.25">
      <c r="B84" s="2"/>
      <c r="C84" s="2"/>
      <c r="D84" s="2"/>
      <c r="E84" s="2"/>
      <c r="F84" s="5"/>
      <c r="G84" s="2"/>
      <c r="H84" s="5"/>
      <c r="J84" s="2"/>
      <c r="L84" s="2"/>
      <c r="N84" s="2"/>
      <c r="P84" s="2"/>
      <c r="R84" s="2"/>
      <c r="T84" s="2"/>
      <c r="V84" s="2"/>
      <c r="X84" s="2"/>
      <c r="Z84" s="2"/>
      <c r="AB84" s="2"/>
      <c r="AE84" s="420"/>
      <c r="AF84" s="420"/>
      <c r="AG84" s="420"/>
      <c r="AH84" s="420"/>
      <c r="AI84" s="420"/>
      <c r="AJ84" s="420"/>
      <c r="AK84" s="420"/>
      <c r="AL84" s="420"/>
      <c r="AM84" s="420"/>
      <c r="AN84" s="420"/>
    </row>
    <row r="85" spans="2:45" s="6" customFormat="1" x14ac:dyDescent="0.25">
      <c r="B85" s="2"/>
      <c r="C85" s="2"/>
      <c r="D85" s="2"/>
      <c r="E85" s="2"/>
      <c r="F85" s="5"/>
      <c r="G85" s="2"/>
      <c r="H85" s="5"/>
      <c r="J85" s="2"/>
      <c r="L85" s="2"/>
      <c r="N85" s="2"/>
      <c r="P85" s="2"/>
      <c r="R85" s="2"/>
      <c r="T85" s="2"/>
      <c r="V85" s="2"/>
      <c r="X85" s="2"/>
      <c r="Z85" s="2"/>
      <c r="AB85" s="2"/>
      <c r="AE85" s="420"/>
      <c r="AF85" s="420"/>
      <c r="AG85" s="420"/>
      <c r="AH85" s="420"/>
      <c r="AI85" s="420"/>
      <c r="AJ85" s="420"/>
      <c r="AK85" s="420"/>
      <c r="AL85" s="420"/>
      <c r="AM85" s="420"/>
      <c r="AN85" s="420"/>
    </row>
    <row r="86" spans="2:45" s="6" customFormat="1" x14ac:dyDescent="0.25">
      <c r="B86" s="2"/>
      <c r="C86" s="2"/>
      <c r="D86" s="2"/>
      <c r="E86" s="2"/>
      <c r="F86" s="5"/>
      <c r="G86" s="2"/>
      <c r="H86" s="5"/>
      <c r="J86" s="2"/>
      <c r="L86" s="2"/>
      <c r="N86" s="2"/>
      <c r="P86" s="2"/>
      <c r="R86" s="2"/>
      <c r="T86" s="2"/>
      <c r="V86" s="2"/>
      <c r="X86" s="2"/>
      <c r="Z86" s="2"/>
      <c r="AB86" s="2"/>
      <c r="AE86" s="420"/>
      <c r="AF86" s="420"/>
      <c r="AG86" s="420"/>
      <c r="AH86" s="420"/>
      <c r="AI86" s="420"/>
      <c r="AJ86" s="420"/>
      <c r="AK86" s="420"/>
      <c r="AL86" s="420"/>
      <c r="AM86" s="420"/>
      <c r="AN86" s="420"/>
    </row>
    <row r="87" spans="2:45" s="6" customFormat="1" x14ac:dyDescent="0.25">
      <c r="B87" s="2"/>
      <c r="C87" s="2"/>
      <c r="D87" s="2"/>
      <c r="E87" s="2"/>
      <c r="F87" s="5"/>
      <c r="G87" s="2"/>
      <c r="H87" s="5"/>
      <c r="J87" s="2"/>
      <c r="L87" s="2"/>
      <c r="N87" s="2"/>
      <c r="P87" s="2"/>
      <c r="R87" s="2"/>
      <c r="T87" s="2"/>
      <c r="V87" s="2"/>
      <c r="X87" s="2"/>
      <c r="Z87" s="2"/>
      <c r="AB87" s="2"/>
      <c r="AE87" s="420"/>
      <c r="AF87" s="420"/>
      <c r="AG87" s="420"/>
      <c r="AH87" s="420"/>
      <c r="AI87" s="420"/>
      <c r="AJ87" s="420"/>
      <c r="AK87" s="420"/>
      <c r="AL87" s="420"/>
      <c r="AM87" s="420"/>
      <c r="AN87" s="420"/>
    </row>
    <row r="88" spans="2:45" s="6" customFormat="1" x14ac:dyDescent="0.25">
      <c r="B88" s="2"/>
      <c r="C88" s="2"/>
      <c r="D88" s="2"/>
      <c r="E88" s="2"/>
      <c r="F88" s="5"/>
      <c r="G88" s="2"/>
      <c r="H88" s="5"/>
      <c r="J88" s="2"/>
      <c r="L88" s="2"/>
      <c r="N88" s="2"/>
      <c r="P88" s="2"/>
      <c r="R88" s="2"/>
      <c r="T88" s="2"/>
      <c r="V88" s="2"/>
      <c r="X88" s="2"/>
      <c r="Z88" s="2"/>
      <c r="AB88" s="2"/>
      <c r="AE88" s="420"/>
      <c r="AF88" s="420"/>
      <c r="AG88" s="420"/>
      <c r="AH88" s="420"/>
      <c r="AI88" s="420"/>
      <c r="AJ88" s="420"/>
      <c r="AK88" s="420"/>
      <c r="AL88" s="420"/>
      <c r="AM88" s="420"/>
      <c r="AN88" s="420"/>
    </row>
    <row r="89" spans="2:45" s="6" customFormat="1" x14ac:dyDescent="0.25">
      <c r="B89" s="2"/>
      <c r="C89" s="2"/>
      <c r="D89" s="2"/>
      <c r="E89" s="2"/>
      <c r="F89" s="5"/>
      <c r="G89" s="2"/>
      <c r="H89" s="5"/>
      <c r="J89" s="2"/>
      <c r="L89" s="2"/>
      <c r="N89" s="2"/>
      <c r="P89" s="2"/>
      <c r="R89" s="2"/>
      <c r="T89" s="2"/>
      <c r="V89" s="2"/>
      <c r="X89" s="2"/>
      <c r="Z89" s="2"/>
      <c r="AB89" s="2"/>
      <c r="AE89" s="420"/>
      <c r="AF89" s="420"/>
      <c r="AG89" s="420"/>
      <c r="AH89" s="420"/>
      <c r="AI89" s="420"/>
      <c r="AJ89" s="420"/>
      <c r="AK89" s="420"/>
      <c r="AL89" s="420"/>
      <c r="AM89" s="420"/>
      <c r="AN89" s="420"/>
    </row>
    <row r="90" spans="2:45" s="6" customFormat="1" x14ac:dyDescent="0.25">
      <c r="B90" s="2"/>
      <c r="C90" s="2"/>
      <c r="D90" s="2"/>
      <c r="E90" s="2"/>
      <c r="F90" s="5"/>
      <c r="G90" s="2"/>
      <c r="H90" s="5"/>
      <c r="J90" s="2"/>
      <c r="L90" s="2"/>
      <c r="N90" s="2"/>
      <c r="P90" s="2"/>
      <c r="R90" s="2"/>
      <c r="T90" s="2"/>
      <c r="V90" s="2"/>
      <c r="X90" s="2"/>
      <c r="Z90" s="2"/>
      <c r="AB90" s="2"/>
      <c r="AE90" s="420"/>
      <c r="AF90" s="420"/>
      <c r="AG90" s="420"/>
      <c r="AH90" s="420"/>
      <c r="AI90" s="420"/>
      <c r="AJ90" s="420"/>
      <c r="AK90" s="420"/>
      <c r="AL90" s="420"/>
      <c r="AM90" s="420"/>
      <c r="AN90" s="420"/>
      <c r="AO90" s="2"/>
      <c r="AP90" s="2"/>
      <c r="AQ90" s="2"/>
    </row>
    <row r="91" spans="2:45" s="6" customFormat="1" x14ac:dyDescent="0.25">
      <c r="B91" s="2"/>
      <c r="C91" s="2"/>
      <c r="D91" s="2"/>
      <c r="E91" s="2"/>
      <c r="F91" s="5"/>
      <c r="G91" s="2"/>
      <c r="H91" s="5"/>
      <c r="J91" s="2"/>
      <c r="L91" s="2"/>
      <c r="N91" s="2"/>
      <c r="P91" s="2"/>
      <c r="R91" s="2"/>
      <c r="T91" s="2"/>
      <c r="V91" s="2"/>
      <c r="X91" s="2"/>
      <c r="Z91" s="2"/>
      <c r="AB91" s="2"/>
      <c r="AD91" s="2"/>
      <c r="AE91" s="421"/>
      <c r="AF91" s="421"/>
      <c r="AG91" s="421"/>
      <c r="AH91" s="421"/>
      <c r="AI91" s="421"/>
      <c r="AJ91" s="421"/>
      <c r="AK91" s="421"/>
      <c r="AL91" s="421"/>
      <c r="AM91" s="421"/>
      <c r="AN91" s="421"/>
      <c r="AO91" s="2"/>
      <c r="AP91" s="2"/>
      <c r="AQ91" s="2"/>
    </row>
    <row r="92" spans="2:45" s="6" customFormat="1" x14ac:dyDescent="0.25">
      <c r="B92" s="2"/>
      <c r="C92" s="2"/>
      <c r="D92" s="2"/>
      <c r="E92" s="2"/>
      <c r="F92" s="5"/>
      <c r="G92" s="2"/>
      <c r="H92" s="5"/>
      <c r="J92" s="2"/>
      <c r="L92" s="2"/>
      <c r="N92" s="2"/>
      <c r="P92" s="2"/>
      <c r="R92" s="2"/>
      <c r="T92" s="2"/>
      <c r="V92" s="2"/>
      <c r="X92" s="2"/>
      <c r="Z92" s="2"/>
      <c r="AB92" s="2"/>
      <c r="AD92" s="2"/>
      <c r="AE92" s="421"/>
      <c r="AF92" s="421"/>
      <c r="AG92" s="421"/>
      <c r="AH92" s="421"/>
      <c r="AI92" s="421"/>
      <c r="AJ92" s="421"/>
      <c r="AK92" s="421"/>
      <c r="AL92" s="421"/>
      <c r="AM92" s="421"/>
      <c r="AN92" s="421"/>
      <c r="AO92" s="2"/>
      <c r="AP92" s="2"/>
      <c r="AQ92" s="2"/>
    </row>
    <row r="93" spans="2:45" s="6" customFormat="1" x14ac:dyDescent="0.25">
      <c r="B93" s="2"/>
      <c r="C93" s="2"/>
      <c r="D93" s="2"/>
      <c r="E93" s="2"/>
      <c r="F93" s="5"/>
      <c r="G93" s="2"/>
      <c r="H93" s="5"/>
      <c r="J93" s="2"/>
      <c r="L93" s="2"/>
      <c r="N93" s="2"/>
      <c r="P93" s="2"/>
      <c r="R93" s="2"/>
      <c r="T93" s="2"/>
      <c r="V93" s="2"/>
      <c r="X93" s="2"/>
      <c r="Z93" s="2"/>
      <c r="AB93" s="2"/>
      <c r="AD93" s="2"/>
      <c r="AE93" s="421"/>
      <c r="AF93" s="421"/>
      <c r="AG93" s="421"/>
      <c r="AH93" s="421"/>
      <c r="AI93" s="421"/>
      <c r="AJ93" s="421"/>
      <c r="AK93" s="421"/>
      <c r="AL93" s="421"/>
      <c r="AM93" s="421"/>
      <c r="AN93" s="421"/>
      <c r="AO93" s="2"/>
      <c r="AP93" s="2"/>
      <c r="AQ93" s="2"/>
      <c r="AR93" s="2"/>
      <c r="AS93" s="2"/>
    </row>
  </sheetData>
  <sheetProtection sheet="1" selectLockedCells="1"/>
  <mergeCells count="64">
    <mergeCell ref="AO7:AQ7"/>
    <mergeCell ref="AO6:AQ6"/>
    <mergeCell ref="B44:C44"/>
    <mergeCell ref="B45:C45"/>
    <mergeCell ref="B46:C46"/>
    <mergeCell ref="B34:C34"/>
    <mergeCell ref="B35:C35"/>
    <mergeCell ref="B36:C36"/>
    <mergeCell ref="B37:C37"/>
    <mergeCell ref="B38:C38"/>
    <mergeCell ref="B29:C29"/>
    <mergeCell ref="B30:C30"/>
    <mergeCell ref="B31:C31"/>
    <mergeCell ref="B32:C32"/>
    <mergeCell ref="B33:C33"/>
    <mergeCell ref="B24:C24"/>
    <mergeCell ref="B47:C47"/>
    <mergeCell ref="B39:C39"/>
    <mergeCell ref="B40:C40"/>
    <mergeCell ref="B41:C41"/>
    <mergeCell ref="B42:C42"/>
    <mergeCell ref="B43:C43"/>
    <mergeCell ref="B25:C25"/>
    <mergeCell ref="B26:C26"/>
    <mergeCell ref="B27:C27"/>
    <mergeCell ref="B28:C28"/>
    <mergeCell ref="B22:C22"/>
    <mergeCell ref="B23:C23"/>
    <mergeCell ref="B21:C21"/>
    <mergeCell ref="Z15:Z16"/>
    <mergeCell ref="AB15:AB16"/>
    <mergeCell ref="E15:E16"/>
    <mergeCell ref="D15:D16"/>
    <mergeCell ref="B15:C16"/>
    <mergeCell ref="B18:C18"/>
    <mergeCell ref="B19:C19"/>
    <mergeCell ref="B20:C20"/>
    <mergeCell ref="F15:F16"/>
    <mergeCell ref="G15:G16"/>
    <mergeCell ref="H15:H16"/>
    <mergeCell ref="J15:J16"/>
    <mergeCell ref="L15:L16"/>
    <mergeCell ref="J14:AB14"/>
    <mergeCell ref="N15:N16"/>
    <mergeCell ref="P15:P16"/>
    <mergeCell ref="R15:R16"/>
    <mergeCell ref="T15:T16"/>
    <mergeCell ref="V15:V16"/>
    <mergeCell ref="X15:X16"/>
    <mergeCell ref="H9:H10"/>
    <mergeCell ref="G9:G10"/>
    <mergeCell ref="C3:E4"/>
    <mergeCell ref="J9:J10"/>
    <mergeCell ref="D7:H7"/>
    <mergeCell ref="F9:F10"/>
    <mergeCell ref="AB9:AB10"/>
    <mergeCell ref="L9:L10"/>
    <mergeCell ref="N9:N10"/>
    <mergeCell ref="P9:P10"/>
    <mergeCell ref="R9:R10"/>
    <mergeCell ref="X9:X10"/>
    <mergeCell ref="Z9:Z10"/>
    <mergeCell ref="T9:T10"/>
    <mergeCell ref="V9:V10"/>
  </mergeCells>
  <phoneticPr fontId="9" type="noConversion"/>
  <printOptions horizontalCentered="1"/>
  <pageMargins left="0.5" right="0.5" top="1" bottom="0.5" header="0.5" footer="0"/>
  <pageSetup scale="88" orientation="landscape" horizontalDpi="4294967293" r:id="rId1"/>
  <headerFooter alignWithMargins="0">
    <oddHeader xml:space="preserve">&amp;LTD-1 
Revised 07-02-19
CSW
&amp;CNorth Carolina Public Schools
Annual Pupil Transportation Report
&amp;R2018-2019
Pg. 7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Pre K">
              <controlPr locked="0" defaultSize="0" autoFill="0" autoLine="0" autoPict="0">
                <anchor moveWithCells="1">
                  <from>
                    <xdr:col>9</xdr:col>
                    <xdr:colOff>60960</xdr:colOff>
                    <xdr:row>17</xdr:row>
                    <xdr:rowOff>0</xdr:rowOff>
                  </from>
                  <to>
                    <xdr:col>11</xdr:col>
                    <xdr:colOff>45720</xdr:colOff>
                    <xdr:row>18</xdr:row>
                    <xdr:rowOff>0</xdr:rowOff>
                  </to>
                </anchor>
              </controlPr>
            </control>
          </mc:Choice>
        </mc:AlternateContent>
        <mc:AlternateContent xmlns:mc="http://schemas.openxmlformats.org/markup-compatibility/2006">
          <mc:Choice Requires="x14">
            <control shapeId="7171" r:id="rId5" name="Check Box K">
              <controlPr locked="0" defaultSize="0" autoFill="0" autoLine="0" autoPict="0">
                <anchor moveWithCells="1">
                  <from>
                    <xdr:col>11</xdr:col>
                    <xdr:colOff>53340</xdr:colOff>
                    <xdr:row>17</xdr:row>
                    <xdr:rowOff>0</xdr:rowOff>
                  </from>
                  <to>
                    <xdr:col>13</xdr:col>
                    <xdr:colOff>30480</xdr:colOff>
                    <xdr:row>18</xdr:row>
                    <xdr:rowOff>0</xdr:rowOff>
                  </to>
                </anchor>
              </controlPr>
            </control>
          </mc:Choice>
        </mc:AlternateContent>
        <mc:AlternateContent xmlns:mc="http://schemas.openxmlformats.org/markup-compatibility/2006">
          <mc:Choice Requires="x14">
            <control shapeId="7172" r:id="rId6" name="Check Box 1">
              <controlPr locked="0" defaultSize="0" autoFill="0" autoLine="0" autoPict="0">
                <anchor moveWithCells="1">
                  <from>
                    <xdr:col>13</xdr:col>
                    <xdr:colOff>45720</xdr:colOff>
                    <xdr:row>17</xdr:row>
                    <xdr:rowOff>0</xdr:rowOff>
                  </from>
                  <to>
                    <xdr:col>15</xdr:col>
                    <xdr:colOff>22860</xdr:colOff>
                    <xdr:row>18</xdr:row>
                    <xdr:rowOff>0</xdr:rowOff>
                  </to>
                </anchor>
              </controlPr>
            </control>
          </mc:Choice>
        </mc:AlternateContent>
        <mc:AlternateContent xmlns:mc="http://schemas.openxmlformats.org/markup-compatibility/2006">
          <mc:Choice Requires="x14">
            <control shapeId="7173" r:id="rId7" name="Check Box 2">
              <controlPr locked="0" defaultSize="0" autoFill="0" autoLine="0" autoPict="0">
                <anchor moveWithCells="1">
                  <from>
                    <xdr:col>15</xdr:col>
                    <xdr:colOff>30480</xdr:colOff>
                    <xdr:row>17</xdr:row>
                    <xdr:rowOff>0</xdr:rowOff>
                  </from>
                  <to>
                    <xdr:col>17</xdr:col>
                    <xdr:colOff>7620</xdr:colOff>
                    <xdr:row>18</xdr:row>
                    <xdr:rowOff>0</xdr:rowOff>
                  </to>
                </anchor>
              </controlPr>
            </control>
          </mc:Choice>
        </mc:AlternateContent>
        <mc:AlternateContent xmlns:mc="http://schemas.openxmlformats.org/markup-compatibility/2006">
          <mc:Choice Requires="x14">
            <control shapeId="7174" r:id="rId8" name="Check Box 3">
              <controlPr locked="0" defaultSize="0" autoFill="0" autoLine="0" autoPict="0">
                <anchor moveWithCells="1">
                  <from>
                    <xdr:col>17</xdr:col>
                    <xdr:colOff>45720</xdr:colOff>
                    <xdr:row>17</xdr:row>
                    <xdr:rowOff>0</xdr:rowOff>
                  </from>
                  <to>
                    <xdr:col>19</xdr:col>
                    <xdr:colOff>22860</xdr:colOff>
                    <xdr:row>18</xdr:row>
                    <xdr:rowOff>0</xdr:rowOff>
                  </to>
                </anchor>
              </controlPr>
            </control>
          </mc:Choice>
        </mc:AlternateContent>
        <mc:AlternateContent xmlns:mc="http://schemas.openxmlformats.org/markup-compatibility/2006">
          <mc:Choice Requires="x14">
            <control shapeId="7175" r:id="rId9" name="Check Box 4">
              <controlPr locked="0" defaultSize="0" autoFill="0" autoLine="0" autoPict="0">
                <anchor moveWithCells="1">
                  <from>
                    <xdr:col>19</xdr:col>
                    <xdr:colOff>38100</xdr:colOff>
                    <xdr:row>17</xdr:row>
                    <xdr:rowOff>0</xdr:rowOff>
                  </from>
                  <to>
                    <xdr:col>21</xdr:col>
                    <xdr:colOff>22860</xdr:colOff>
                    <xdr:row>18</xdr:row>
                    <xdr:rowOff>0</xdr:rowOff>
                  </to>
                </anchor>
              </controlPr>
            </control>
          </mc:Choice>
        </mc:AlternateContent>
        <mc:AlternateContent xmlns:mc="http://schemas.openxmlformats.org/markup-compatibility/2006">
          <mc:Choice Requires="x14">
            <control shapeId="7176" r:id="rId10" name="Check Box 5">
              <controlPr locked="0" defaultSize="0" autoFill="0" autoLine="0" autoPict="0">
                <anchor moveWithCells="1">
                  <from>
                    <xdr:col>21</xdr:col>
                    <xdr:colOff>38100</xdr:colOff>
                    <xdr:row>17</xdr:row>
                    <xdr:rowOff>0</xdr:rowOff>
                  </from>
                  <to>
                    <xdr:col>23</xdr:col>
                    <xdr:colOff>15240</xdr:colOff>
                    <xdr:row>18</xdr:row>
                    <xdr:rowOff>0</xdr:rowOff>
                  </to>
                </anchor>
              </controlPr>
            </control>
          </mc:Choice>
        </mc:AlternateContent>
        <mc:AlternateContent xmlns:mc="http://schemas.openxmlformats.org/markup-compatibility/2006">
          <mc:Choice Requires="x14">
            <control shapeId="7177" r:id="rId11" name="Check Box 6">
              <controlPr locked="0" defaultSize="0" autoFill="0" autoLine="0" autoPict="0">
                <anchor moveWithCells="1">
                  <from>
                    <xdr:col>23</xdr:col>
                    <xdr:colOff>30480</xdr:colOff>
                    <xdr:row>17</xdr:row>
                    <xdr:rowOff>0</xdr:rowOff>
                  </from>
                  <to>
                    <xdr:col>25</xdr:col>
                    <xdr:colOff>15240</xdr:colOff>
                    <xdr:row>18</xdr:row>
                    <xdr:rowOff>0</xdr:rowOff>
                  </to>
                </anchor>
              </controlPr>
            </control>
          </mc:Choice>
        </mc:AlternateContent>
        <mc:AlternateContent xmlns:mc="http://schemas.openxmlformats.org/markup-compatibility/2006">
          <mc:Choice Requires="x14">
            <control shapeId="7178" r:id="rId12" name="Check Box 7 - 12">
              <controlPr locked="0" defaultSize="0" autoFill="0" autoLine="0" autoPict="0">
                <anchor moveWithCells="1">
                  <from>
                    <xdr:col>25</xdr:col>
                    <xdr:colOff>38100</xdr:colOff>
                    <xdr:row>17</xdr:row>
                    <xdr:rowOff>0</xdr:rowOff>
                  </from>
                  <to>
                    <xdr:col>27</xdr:col>
                    <xdr:colOff>15240</xdr:colOff>
                    <xdr:row>18</xdr:row>
                    <xdr:rowOff>0</xdr:rowOff>
                  </to>
                </anchor>
              </controlPr>
            </control>
          </mc:Choice>
        </mc:AlternateContent>
        <mc:AlternateContent xmlns:mc="http://schemas.openxmlformats.org/markup-compatibility/2006">
          <mc:Choice Requires="x14">
            <control shapeId="7179" r:id="rId13" name="Check Box Public Demo">
              <controlPr locked="0" defaultSize="0" autoFill="0" autoLine="0" autoPict="0">
                <anchor moveWithCells="1">
                  <from>
                    <xdr:col>27</xdr:col>
                    <xdr:colOff>114300</xdr:colOff>
                    <xdr:row>17</xdr:row>
                    <xdr:rowOff>0</xdr:rowOff>
                  </from>
                  <to>
                    <xdr:col>28</xdr:col>
                    <xdr:colOff>15240</xdr:colOff>
                    <xdr:row>18</xdr:row>
                    <xdr:rowOff>0</xdr:rowOff>
                  </to>
                </anchor>
              </controlPr>
            </control>
          </mc:Choice>
        </mc:AlternateContent>
        <mc:AlternateContent xmlns:mc="http://schemas.openxmlformats.org/markup-compatibility/2006">
          <mc:Choice Requires="x14">
            <control shapeId="7180" r:id="rId14" name="Check Box Pre K">
              <controlPr locked="0" defaultSize="0" autoFill="0" autoLine="0" autoPict="0">
                <anchor moveWithCells="1">
                  <from>
                    <xdr:col>9</xdr:col>
                    <xdr:colOff>60960</xdr:colOff>
                    <xdr:row>18</xdr:row>
                    <xdr:rowOff>0</xdr:rowOff>
                  </from>
                  <to>
                    <xdr:col>11</xdr:col>
                    <xdr:colOff>45720</xdr:colOff>
                    <xdr:row>19</xdr:row>
                    <xdr:rowOff>0</xdr:rowOff>
                  </to>
                </anchor>
              </controlPr>
            </control>
          </mc:Choice>
        </mc:AlternateContent>
        <mc:AlternateContent xmlns:mc="http://schemas.openxmlformats.org/markup-compatibility/2006">
          <mc:Choice Requires="x14">
            <control shapeId="7181" r:id="rId15" name="Check Box K">
              <controlPr locked="0" defaultSize="0" autoFill="0" autoLine="0" autoPict="0">
                <anchor moveWithCells="1">
                  <from>
                    <xdr:col>11</xdr:col>
                    <xdr:colOff>53340</xdr:colOff>
                    <xdr:row>18</xdr:row>
                    <xdr:rowOff>0</xdr:rowOff>
                  </from>
                  <to>
                    <xdr:col>13</xdr:col>
                    <xdr:colOff>30480</xdr:colOff>
                    <xdr:row>19</xdr:row>
                    <xdr:rowOff>0</xdr:rowOff>
                  </to>
                </anchor>
              </controlPr>
            </control>
          </mc:Choice>
        </mc:AlternateContent>
        <mc:AlternateContent xmlns:mc="http://schemas.openxmlformats.org/markup-compatibility/2006">
          <mc:Choice Requires="x14">
            <control shapeId="7182" r:id="rId16" name="Check Box 1">
              <controlPr locked="0" defaultSize="0" autoFill="0" autoLine="0" autoPict="0">
                <anchor moveWithCells="1">
                  <from>
                    <xdr:col>13</xdr:col>
                    <xdr:colOff>45720</xdr:colOff>
                    <xdr:row>18</xdr:row>
                    <xdr:rowOff>0</xdr:rowOff>
                  </from>
                  <to>
                    <xdr:col>15</xdr:col>
                    <xdr:colOff>22860</xdr:colOff>
                    <xdr:row>19</xdr:row>
                    <xdr:rowOff>0</xdr:rowOff>
                  </to>
                </anchor>
              </controlPr>
            </control>
          </mc:Choice>
        </mc:AlternateContent>
        <mc:AlternateContent xmlns:mc="http://schemas.openxmlformats.org/markup-compatibility/2006">
          <mc:Choice Requires="x14">
            <control shapeId="7183" r:id="rId17" name="Check Box 2">
              <controlPr locked="0" defaultSize="0" autoFill="0" autoLine="0" autoPict="0">
                <anchor moveWithCells="1">
                  <from>
                    <xdr:col>15</xdr:col>
                    <xdr:colOff>30480</xdr:colOff>
                    <xdr:row>18</xdr:row>
                    <xdr:rowOff>0</xdr:rowOff>
                  </from>
                  <to>
                    <xdr:col>17</xdr:col>
                    <xdr:colOff>15240</xdr:colOff>
                    <xdr:row>19</xdr:row>
                    <xdr:rowOff>0</xdr:rowOff>
                  </to>
                </anchor>
              </controlPr>
            </control>
          </mc:Choice>
        </mc:AlternateContent>
        <mc:AlternateContent xmlns:mc="http://schemas.openxmlformats.org/markup-compatibility/2006">
          <mc:Choice Requires="x14">
            <control shapeId="7184" r:id="rId18" name="Check Box 3">
              <controlPr locked="0" defaultSize="0" autoFill="0" autoLine="0" autoPict="0">
                <anchor moveWithCells="1">
                  <from>
                    <xdr:col>17</xdr:col>
                    <xdr:colOff>45720</xdr:colOff>
                    <xdr:row>18</xdr:row>
                    <xdr:rowOff>0</xdr:rowOff>
                  </from>
                  <to>
                    <xdr:col>19</xdr:col>
                    <xdr:colOff>22860</xdr:colOff>
                    <xdr:row>19</xdr:row>
                    <xdr:rowOff>0</xdr:rowOff>
                  </to>
                </anchor>
              </controlPr>
            </control>
          </mc:Choice>
        </mc:AlternateContent>
        <mc:AlternateContent xmlns:mc="http://schemas.openxmlformats.org/markup-compatibility/2006">
          <mc:Choice Requires="x14">
            <control shapeId="7185" r:id="rId19" name="Check Box 4">
              <controlPr locked="0" defaultSize="0" autoFill="0" autoLine="0" autoPict="0">
                <anchor moveWithCells="1">
                  <from>
                    <xdr:col>19</xdr:col>
                    <xdr:colOff>45720</xdr:colOff>
                    <xdr:row>18</xdr:row>
                    <xdr:rowOff>0</xdr:rowOff>
                  </from>
                  <to>
                    <xdr:col>21</xdr:col>
                    <xdr:colOff>22860</xdr:colOff>
                    <xdr:row>19</xdr:row>
                    <xdr:rowOff>0</xdr:rowOff>
                  </to>
                </anchor>
              </controlPr>
            </control>
          </mc:Choice>
        </mc:AlternateContent>
        <mc:AlternateContent xmlns:mc="http://schemas.openxmlformats.org/markup-compatibility/2006">
          <mc:Choice Requires="x14">
            <control shapeId="7186" r:id="rId20" name="Check Box 5">
              <controlPr locked="0" defaultSize="0" autoFill="0" autoLine="0" autoPict="0">
                <anchor moveWithCells="1">
                  <from>
                    <xdr:col>21</xdr:col>
                    <xdr:colOff>45720</xdr:colOff>
                    <xdr:row>18</xdr:row>
                    <xdr:rowOff>0</xdr:rowOff>
                  </from>
                  <to>
                    <xdr:col>23</xdr:col>
                    <xdr:colOff>22860</xdr:colOff>
                    <xdr:row>19</xdr:row>
                    <xdr:rowOff>0</xdr:rowOff>
                  </to>
                </anchor>
              </controlPr>
            </control>
          </mc:Choice>
        </mc:AlternateContent>
        <mc:AlternateContent xmlns:mc="http://schemas.openxmlformats.org/markup-compatibility/2006">
          <mc:Choice Requires="x14">
            <control shapeId="7187" r:id="rId21" name="Check Box 6">
              <controlPr locked="0" defaultSize="0" autoFill="0" autoLine="0" autoPict="0">
                <anchor moveWithCells="1">
                  <from>
                    <xdr:col>23</xdr:col>
                    <xdr:colOff>53340</xdr:colOff>
                    <xdr:row>18</xdr:row>
                    <xdr:rowOff>0</xdr:rowOff>
                  </from>
                  <to>
                    <xdr:col>25</xdr:col>
                    <xdr:colOff>30480</xdr:colOff>
                    <xdr:row>19</xdr:row>
                    <xdr:rowOff>0</xdr:rowOff>
                  </to>
                </anchor>
              </controlPr>
            </control>
          </mc:Choice>
        </mc:AlternateContent>
        <mc:AlternateContent xmlns:mc="http://schemas.openxmlformats.org/markup-compatibility/2006">
          <mc:Choice Requires="x14">
            <control shapeId="7188" r:id="rId22" name="Check Box 7 - 12">
              <controlPr locked="0" defaultSize="0" autoFill="0" autoLine="0" autoPict="0">
                <anchor moveWithCells="1">
                  <from>
                    <xdr:col>25</xdr:col>
                    <xdr:colOff>45720</xdr:colOff>
                    <xdr:row>18</xdr:row>
                    <xdr:rowOff>0</xdr:rowOff>
                  </from>
                  <to>
                    <xdr:col>27</xdr:col>
                    <xdr:colOff>22860</xdr:colOff>
                    <xdr:row>19</xdr:row>
                    <xdr:rowOff>0</xdr:rowOff>
                  </to>
                </anchor>
              </controlPr>
            </control>
          </mc:Choice>
        </mc:AlternateContent>
        <mc:AlternateContent xmlns:mc="http://schemas.openxmlformats.org/markup-compatibility/2006">
          <mc:Choice Requires="x14">
            <control shapeId="7189" r:id="rId23" name="Check Box Public Demo">
              <controlPr locked="0" defaultSize="0" autoFill="0" autoLine="0" autoPict="0">
                <anchor moveWithCells="1">
                  <from>
                    <xdr:col>27</xdr:col>
                    <xdr:colOff>121920</xdr:colOff>
                    <xdr:row>18</xdr:row>
                    <xdr:rowOff>0</xdr:rowOff>
                  </from>
                  <to>
                    <xdr:col>28</xdr:col>
                    <xdr:colOff>22860</xdr:colOff>
                    <xdr:row>19</xdr:row>
                    <xdr:rowOff>0</xdr:rowOff>
                  </to>
                </anchor>
              </controlPr>
            </control>
          </mc:Choice>
        </mc:AlternateContent>
        <mc:AlternateContent xmlns:mc="http://schemas.openxmlformats.org/markup-compatibility/2006">
          <mc:Choice Requires="x14">
            <control shapeId="18252" r:id="rId24" name="Check Box a1">
              <controlPr locked="0" defaultSize="0" autoFill="0" autoLine="0" autoPict="0">
                <anchor moveWithCells="1">
                  <from>
                    <xdr:col>9</xdr:col>
                    <xdr:colOff>0</xdr:colOff>
                    <xdr:row>4</xdr:row>
                    <xdr:rowOff>114300</xdr:rowOff>
                  </from>
                  <to>
                    <xdr:col>9</xdr:col>
                    <xdr:colOff>304800</xdr:colOff>
                    <xdr:row>6</xdr:row>
                    <xdr:rowOff>114300</xdr:rowOff>
                  </to>
                </anchor>
              </controlPr>
            </control>
          </mc:Choice>
        </mc:AlternateContent>
        <mc:AlternateContent xmlns:mc="http://schemas.openxmlformats.org/markup-compatibility/2006">
          <mc:Choice Requires="x14">
            <control shapeId="18263" r:id="rId25" name="Check Box Pre K">
              <controlPr locked="0" defaultSize="0" autoFill="0" autoLine="0" autoPict="0">
                <anchor moveWithCells="1">
                  <from>
                    <xdr:col>9</xdr:col>
                    <xdr:colOff>60960</xdr:colOff>
                    <xdr:row>20</xdr:row>
                    <xdr:rowOff>0</xdr:rowOff>
                  </from>
                  <to>
                    <xdr:col>11</xdr:col>
                    <xdr:colOff>45720</xdr:colOff>
                    <xdr:row>21</xdr:row>
                    <xdr:rowOff>0</xdr:rowOff>
                  </to>
                </anchor>
              </controlPr>
            </control>
          </mc:Choice>
        </mc:AlternateContent>
        <mc:AlternateContent xmlns:mc="http://schemas.openxmlformats.org/markup-compatibility/2006">
          <mc:Choice Requires="x14">
            <control shapeId="18264" r:id="rId26" name="Check Box K">
              <controlPr locked="0" defaultSize="0" autoFill="0" autoLine="0" autoPict="0">
                <anchor moveWithCells="1">
                  <from>
                    <xdr:col>11</xdr:col>
                    <xdr:colOff>53340</xdr:colOff>
                    <xdr:row>20</xdr:row>
                    <xdr:rowOff>0</xdr:rowOff>
                  </from>
                  <to>
                    <xdr:col>13</xdr:col>
                    <xdr:colOff>30480</xdr:colOff>
                    <xdr:row>21</xdr:row>
                    <xdr:rowOff>0</xdr:rowOff>
                  </to>
                </anchor>
              </controlPr>
            </control>
          </mc:Choice>
        </mc:AlternateContent>
        <mc:AlternateContent xmlns:mc="http://schemas.openxmlformats.org/markup-compatibility/2006">
          <mc:Choice Requires="x14">
            <control shapeId="18265" r:id="rId27" name="Check Box 1">
              <controlPr locked="0" defaultSize="0" autoFill="0" autoLine="0" autoPict="0">
                <anchor moveWithCells="1">
                  <from>
                    <xdr:col>13</xdr:col>
                    <xdr:colOff>45720</xdr:colOff>
                    <xdr:row>20</xdr:row>
                    <xdr:rowOff>0</xdr:rowOff>
                  </from>
                  <to>
                    <xdr:col>15</xdr:col>
                    <xdr:colOff>22860</xdr:colOff>
                    <xdr:row>21</xdr:row>
                    <xdr:rowOff>0</xdr:rowOff>
                  </to>
                </anchor>
              </controlPr>
            </control>
          </mc:Choice>
        </mc:AlternateContent>
        <mc:AlternateContent xmlns:mc="http://schemas.openxmlformats.org/markup-compatibility/2006">
          <mc:Choice Requires="x14">
            <control shapeId="18266" r:id="rId28" name="Check Box 2">
              <controlPr locked="0" defaultSize="0" autoFill="0" autoLine="0" autoPict="0">
                <anchor moveWithCells="1">
                  <from>
                    <xdr:col>15</xdr:col>
                    <xdr:colOff>30480</xdr:colOff>
                    <xdr:row>20</xdr:row>
                    <xdr:rowOff>0</xdr:rowOff>
                  </from>
                  <to>
                    <xdr:col>17</xdr:col>
                    <xdr:colOff>15240</xdr:colOff>
                    <xdr:row>21</xdr:row>
                    <xdr:rowOff>0</xdr:rowOff>
                  </to>
                </anchor>
              </controlPr>
            </control>
          </mc:Choice>
        </mc:AlternateContent>
        <mc:AlternateContent xmlns:mc="http://schemas.openxmlformats.org/markup-compatibility/2006">
          <mc:Choice Requires="x14">
            <control shapeId="18267" r:id="rId29" name="Check Box 3">
              <controlPr locked="0" defaultSize="0" autoFill="0" autoLine="0" autoPict="0">
                <anchor moveWithCells="1">
                  <from>
                    <xdr:col>17</xdr:col>
                    <xdr:colOff>45720</xdr:colOff>
                    <xdr:row>20</xdr:row>
                    <xdr:rowOff>0</xdr:rowOff>
                  </from>
                  <to>
                    <xdr:col>19</xdr:col>
                    <xdr:colOff>22860</xdr:colOff>
                    <xdr:row>21</xdr:row>
                    <xdr:rowOff>0</xdr:rowOff>
                  </to>
                </anchor>
              </controlPr>
            </control>
          </mc:Choice>
        </mc:AlternateContent>
        <mc:AlternateContent xmlns:mc="http://schemas.openxmlformats.org/markup-compatibility/2006">
          <mc:Choice Requires="x14">
            <control shapeId="18268" r:id="rId30" name="Check Box 4">
              <controlPr locked="0" defaultSize="0" autoFill="0" autoLine="0" autoPict="0">
                <anchor moveWithCells="1">
                  <from>
                    <xdr:col>19</xdr:col>
                    <xdr:colOff>45720</xdr:colOff>
                    <xdr:row>20</xdr:row>
                    <xdr:rowOff>0</xdr:rowOff>
                  </from>
                  <to>
                    <xdr:col>21</xdr:col>
                    <xdr:colOff>22860</xdr:colOff>
                    <xdr:row>21</xdr:row>
                    <xdr:rowOff>0</xdr:rowOff>
                  </to>
                </anchor>
              </controlPr>
            </control>
          </mc:Choice>
        </mc:AlternateContent>
        <mc:AlternateContent xmlns:mc="http://schemas.openxmlformats.org/markup-compatibility/2006">
          <mc:Choice Requires="x14">
            <control shapeId="18269" r:id="rId31" name="Check Box 5">
              <controlPr locked="0" defaultSize="0" autoFill="0" autoLine="0" autoPict="0">
                <anchor moveWithCells="1">
                  <from>
                    <xdr:col>21</xdr:col>
                    <xdr:colOff>45720</xdr:colOff>
                    <xdr:row>20</xdr:row>
                    <xdr:rowOff>0</xdr:rowOff>
                  </from>
                  <to>
                    <xdr:col>23</xdr:col>
                    <xdr:colOff>22860</xdr:colOff>
                    <xdr:row>21</xdr:row>
                    <xdr:rowOff>0</xdr:rowOff>
                  </to>
                </anchor>
              </controlPr>
            </control>
          </mc:Choice>
        </mc:AlternateContent>
        <mc:AlternateContent xmlns:mc="http://schemas.openxmlformats.org/markup-compatibility/2006">
          <mc:Choice Requires="x14">
            <control shapeId="18270" r:id="rId32" name="Check Box 6">
              <controlPr locked="0" defaultSize="0" autoFill="0" autoLine="0" autoPict="0">
                <anchor moveWithCells="1">
                  <from>
                    <xdr:col>23</xdr:col>
                    <xdr:colOff>53340</xdr:colOff>
                    <xdr:row>20</xdr:row>
                    <xdr:rowOff>0</xdr:rowOff>
                  </from>
                  <to>
                    <xdr:col>25</xdr:col>
                    <xdr:colOff>30480</xdr:colOff>
                    <xdr:row>21</xdr:row>
                    <xdr:rowOff>0</xdr:rowOff>
                  </to>
                </anchor>
              </controlPr>
            </control>
          </mc:Choice>
        </mc:AlternateContent>
        <mc:AlternateContent xmlns:mc="http://schemas.openxmlformats.org/markup-compatibility/2006">
          <mc:Choice Requires="x14">
            <control shapeId="18271" r:id="rId33" name="Check Box 7 - 12">
              <controlPr locked="0" defaultSize="0" autoFill="0" autoLine="0" autoPict="0">
                <anchor moveWithCells="1">
                  <from>
                    <xdr:col>25</xdr:col>
                    <xdr:colOff>45720</xdr:colOff>
                    <xdr:row>20</xdr:row>
                    <xdr:rowOff>0</xdr:rowOff>
                  </from>
                  <to>
                    <xdr:col>27</xdr:col>
                    <xdr:colOff>22860</xdr:colOff>
                    <xdr:row>21</xdr:row>
                    <xdr:rowOff>0</xdr:rowOff>
                  </to>
                </anchor>
              </controlPr>
            </control>
          </mc:Choice>
        </mc:AlternateContent>
        <mc:AlternateContent xmlns:mc="http://schemas.openxmlformats.org/markup-compatibility/2006">
          <mc:Choice Requires="x14">
            <control shapeId="18272" r:id="rId34" name="Check Box  Public Demo">
              <controlPr locked="0" defaultSize="0" autoFill="0" autoLine="0" autoPict="0">
                <anchor moveWithCells="1">
                  <from>
                    <xdr:col>27</xdr:col>
                    <xdr:colOff>121920</xdr:colOff>
                    <xdr:row>20</xdr:row>
                    <xdr:rowOff>0</xdr:rowOff>
                  </from>
                  <to>
                    <xdr:col>28</xdr:col>
                    <xdr:colOff>22860</xdr:colOff>
                    <xdr:row>21</xdr:row>
                    <xdr:rowOff>0</xdr:rowOff>
                  </to>
                </anchor>
              </controlPr>
            </control>
          </mc:Choice>
        </mc:AlternateContent>
        <mc:AlternateContent xmlns:mc="http://schemas.openxmlformats.org/markup-compatibility/2006">
          <mc:Choice Requires="x14">
            <control shapeId="18273" r:id="rId35" name="Check Box 2913">
              <controlPr locked="0" defaultSize="0" autoFill="0" autoLine="0" autoPict="0">
                <anchor moveWithCells="1">
                  <from>
                    <xdr:col>9</xdr:col>
                    <xdr:colOff>60960</xdr:colOff>
                    <xdr:row>21</xdr:row>
                    <xdr:rowOff>0</xdr:rowOff>
                  </from>
                  <to>
                    <xdr:col>11</xdr:col>
                    <xdr:colOff>45720</xdr:colOff>
                    <xdr:row>22</xdr:row>
                    <xdr:rowOff>0</xdr:rowOff>
                  </to>
                </anchor>
              </controlPr>
            </control>
          </mc:Choice>
        </mc:AlternateContent>
        <mc:AlternateContent xmlns:mc="http://schemas.openxmlformats.org/markup-compatibility/2006">
          <mc:Choice Requires="x14">
            <control shapeId="18274" r:id="rId36" name="Check Box 2914">
              <controlPr locked="0" defaultSize="0" autoFill="0" autoLine="0" autoPict="0">
                <anchor moveWithCells="1">
                  <from>
                    <xdr:col>11</xdr:col>
                    <xdr:colOff>53340</xdr:colOff>
                    <xdr:row>21</xdr:row>
                    <xdr:rowOff>0</xdr:rowOff>
                  </from>
                  <to>
                    <xdr:col>13</xdr:col>
                    <xdr:colOff>30480</xdr:colOff>
                    <xdr:row>22</xdr:row>
                    <xdr:rowOff>0</xdr:rowOff>
                  </to>
                </anchor>
              </controlPr>
            </control>
          </mc:Choice>
        </mc:AlternateContent>
        <mc:AlternateContent xmlns:mc="http://schemas.openxmlformats.org/markup-compatibility/2006">
          <mc:Choice Requires="x14">
            <control shapeId="18275" r:id="rId37" name="Check Box 2915">
              <controlPr locked="0" defaultSize="0" autoFill="0" autoLine="0" autoPict="0">
                <anchor moveWithCells="1">
                  <from>
                    <xdr:col>13</xdr:col>
                    <xdr:colOff>45720</xdr:colOff>
                    <xdr:row>21</xdr:row>
                    <xdr:rowOff>0</xdr:rowOff>
                  </from>
                  <to>
                    <xdr:col>15</xdr:col>
                    <xdr:colOff>22860</xdr:colOff>
                    <xdr:row>22</xdr:row>
                    <xdr:rowOff>0</xdr:rowOff>
                  </to>
                </anchor>
              </controlPr>
            </control>
          </mc:Choice>
        </mc:AlternateContent>
        <mc:AlternateContent xmlns:mc="http://schemas.openxmlformats.org/markup-compatibility/2006">
          <mc:Choice Requires="x14">
            <control shapeId="18276" r:id="rId38" name="Check Box 2916">
              <controlPr locked="0" defaultSize="0" autoFill="0" autoLine="0" autoPict="0">
                <anchor moveWithCells="1">
                  <from>
                    <xdr:col>15</xdr:col>
                    <xdr:colOff>30480</xdr:colOff>
                    <xdr:row>21</xdr:row>
                    <xdr:rowOff>0</xdr:rowOff>
                  </from>
                  <to>
                    <xdr:col>17</xdr:col>
                    <xdr:colOff>15240</xdr:colOff>
                    <xdr:row>22</xdr:row>
                    <xdr:rowOff>0</xdr:rowOff>
                  </to>
                </anchor>
              </controlPr>
            </control>
          </mc:Choice>
        </mc:AlternateContent>
        <mc:AlternateContent xmlns:mc="http://schemas.openxmlformats.org/markup-compatibility/2006">
          <mc:Choice Requires="x14">
            <control shapeId="18277" r:id="rId39" name="Check Box 2917">
              <controlPr locked="0" defaultSize="0" autoFill="0" autoLine="0" autoPict="0">
                <anchor moveWithCells="1">
                  <from>
                    <xdr:col>17</xdr:col>
                    <xdr:colOff>45720</xdr:colOff>
                    <xdr:row>21</xdr:row>
                    <xdr:rowOff>0</xdr:rowOff>
                  </from>
                  <to>
                    <xdr:col>19</xdr:col>
                    <xdr:colOff>22860</xdr:colOff>
                    <xdr:row>22</xdr:row>
                    <xdr:rowOff>0</xdr:rowOff>
                  </to>
                </anchor>
              </controlPr>
            </control>
          </mc:Choice>
        </mc:AlternateContent>
        <mc:AlternateContent xmlns:mc="http://schemas.openxmlformats.org/markup-compatibility/2006">
          <mc:Choice Requires="x14">
            <control shapeId="18278" r:id="rId40" name="Check Box 2918">
              <controlPr locked="0" defaultSize="0" autoFill="0" autoLine="0" autoPict="0">
                <anchor moveWithCells="1">
                  <from>
                    <xdr:col>19</xdr:col>
                    <xdr:colOff>45720</xdr:colOff>
                    <xdr:row>21</xdr:row>
                    <xdr:rowOff>0</xdr:rowOff>
                  </from>
                  <to>
                    <xdr:col>21</xdr:col>
                    <xdr:colOff>22860</xdr:colOff>
                    <xdr:row>22</xdr:row>
                    <xdr:rowOff>0</xdr:rowOff>
                  </to>
                </anchor>
              </controlPr>
            </control>
          </mc:Choice>
        </mc:AlternateContent>
        <mc:AlternateContent xmlns:mc="http://schemas.openxmlformats.org/markup-compatibility/2006">
          <mc:Choice Requires="x14">
            <control shapeId="18279" r:id="rId41" name="Check Box 2919">
              <controlPr locked="0" defaultSize="0" autoFill="0" autoLine="0" autoPict="0">
                <anchor moveWithCells="1">
                  <from>
                    <xdr:col>21</xdr:col>
                    <xdr:colOff>45720</xdr:colOff>
                    <xdr:row>21</xdr:row>
                    <xdr:rowOff>0</xdr:rowOff>
                  </from>
                  <to>
                    <xdr:col>23</xdr:col>
                    <xdr:colOff>22860</xdr:colOff>
                    <xdr:row>22</xdr:row>
                    <xdr:rowOff>0</xdr:rowOff>
                  </to>
                </anchor>
              </controlPr>
            </control>
          </mc:Choice>
        </mc:AlternateContent>
        <mc:AlternateContent xmlns:mc="http://schemas.openxmlformats.org/markup-compatibility/2006">
          <mc:Choice Requires="x14">
            <control shapeId="18280" r:id="rId42" name="Check Box 2920">
              <controlPr locked="0" defaultSize="0" autoFill="0" autoLine="0" autoPict="0">
                <anchor moveWithCells="1">
                  <from>
                    <xdr:col>23</xdr:col>
                    <xdr:colOff>53340</xdr:colOff>
                    <xdr:row>21</xdr:row>
                    <xdr:rowOff>0</xdr:rowOff>
                  </from>
                  <to>
                    <xdr:col>25</xdr:col>
                    <xdr:colOff>30480</xdr:colOff>
                    <xdr:row>22</xdr:row>
                    <xdr:rowOff>0</xdr:rowOff>
                  </to>
                </anchor>
              </controlPr>
            </control>
          </mc:Choice>
        </mc:AlternateContent>
        <mc:AlternateContent xmlns:mc="http://schemas.openxmlformats.org/markup-compatibility/2006">
          <mc:Choice Requires="x14">
            <control shapeId="18281" r:id="rId43" name="Check Box 2921">
              <controlPr locked="0" defaultSize="0" autoFill="0" autoLine="0" autoPict="0">
                <anchor moveWithCells="1">
                  <from>
                    <xdr:col>25</xdr:col>
                    <xdr:colOff>45720</xdr:colOff>
                    <xdr:row>21</xdr:row>
                    <xdr:rowOff>0</xdr:rowOff>
                  </from>
                  <to>
                    <xdr:col>27</xdr:col>
                    <xdr:colOff>22860</xdr:colOff>
                    <xdr:row>22</xdr:row>
                    <xdr:rowOff>0</xdr:rowOff>
                  </to>
                </anchor>
              </controlPr>
            </control>
          </mc:Choice>
        </mc:AlternateContent>
        <mc:AlternateContent xmlns:mc="http://schemas.openxmlformats.org/markup-compatibility/2006">
          <mc:Choice Requires="x14">
            <control shapeId="18282" r:id="rId44" name="Check Box  Public Demo">
              <controlPr locked="0" defaultSize="0" autoFill="0" autoLine="0" autoPict="0">
                <anchor moveWithCells="1">
                  <from>
                    <xdr:col>27</xdr:col>
                    <xdr:colOff>121920</xdr:colOff>
                    <xdr:row>21</xdr:row>
                    <xdr:rowOff>0</xdr:rowOff>
                  </from>
                  <to>
                    <xdr:col>28</xdr:col>
                    <xdr:colOff>22860</xdr:colOff>
                    <xdr:row>22</xdr:row>
                    <xdr:rowOff>0</xdr:rowOff>
                  </to>
                </anchor>
              </controlPr>
            </control>
          </mc:Choice>
        </mc:AlternateContent>
        <mc:AlternateContent xmlns:mc="http://schemas.openxmlformats.org/markup-compatibility/2006">
          <mc:Choice Requires="x14">
            <control shapeId="18283" r:id="rId45" name="Check Box 2923">
              <controlPr locked="0" defaultSize="0" autoFill="0" autoLine="0" autoPict="0">
                <anchor moveWithCells="1">
                  <from>
                    <xdr:col>9</xdr:col>
                    <xdr:colOff>60960</xdr:colOff>
                    <xdr:row>22</xdr:row>
                    <xdr:rowOff>0</xdr:rowOff>
                  </from>
                  <to>
                    <xdr:col>11</xdr:col>
                    <xdr:colOff>45720</xdr:colOff>
                    <xdr:row>23</xdr:row>
                    <xdr:rowOff>0</xdr:rowOff>
                  </to>
                </anchor>
              </controlPr>
            </control>
          </mc:Choice>
        </mc:AlternateContent>
        <mc:AlternateContent xmlns:mc="http://schemas.openxmlformats.org/markup-compatibility/2006">
          <mc:Choice Requires="x14">
            <control shapeId="18284" r:id="rId46" name="Check Box 2924">
              <controlPr locked="0" defaultSize="0" autoFill="0" autoLine="0" autoPict="0">
                <anchor moveWithCells="1">
                  <from>
                    <xdr:col>11</xdr:col>
                    <xdr:colOff>53340</xdr:colOff>
                    <xdr:row>22</xdr:row>
                    <xdr:rowOff>0</xdr:rowOff>
                  </from>
                  <to>
                    <xdr:col>13</xdr:col>
                    <xdr:colOff>30480</xdr:colOff>
                    <xdr:row>23</xdr:row>
                    <xdr:rowOff>0</xdr:rowOff>
                  </to>
                </anchor>
              </controlPr>
            </control>
          </mc:Choice>
        </mc:AlternateContent>
        <mc:AlternateContent xmlns:mc="http://schemas.openxmlformats.org/markup-compatibility/2006">
          <mc:Choice Requires="x14">
            <control shapeId="18285" r:id="rId47" name="Check Box 2925">
              <controlPr locked="0" defaultSize="0" autoFill="0" autoLine="0" autoPict="0">
                <anchor moveWithCells="1">
                  <from>
                    <xdr:col>13</xdr:col>
                    <xdr:colOff>45720</xdr:colOff>
                    <xdr:row>22</xdr:row>
                    <xdr:rowOff>0</xdr:rowOff>
                  </from>
                  <to>
                    <xdr:col>15</xdr:col>
                    <xdr:colOff>22860</xdr:colOff>
                    <xdr:row>23</xdr:row>
                    <xdr:rowOff>0</xdr:rowOff>
                  </to>
                </anchor>
              </controlPr>
            </control>
          </mc:Choice>
        </mc:AlternateContent>
        <mc:AlternateContent xmlns:mc="http://schemas.openxmlformats.org/markup-compatibility/2006">
          <mc:Choice Requires="x14">
            <control shapeId="18286" r:id="rId48" name="Check Box 2926">
              <controlPr locked="0" defaultSize="0" autoFill="0" autoLine="0" autoPict="0">
                <anchor moveWithCells="1">
                  <from>
                    <xdr:col>15</xdr:col>
                    <xdr:colOff>30480</xdr:colOff>
                    <xdr:row>22</xdr:row>
                    <xdr:rowOff>0</xdr:rowOff>
                  </from>
                  <to>
                    <xdr:col>17</xdr:col>
                    <xdr:colOff>15240</xdr:colOff>
                    <xdr:row>23</xdr:row>
                    <xdr:rowOff>0</xdr:rowOff>
                  </to>
                </anchor>
              </controlPr>
            </control>
          </mc:Choice>
        </mc:AlternateContent>
        <mc:AlternateContent xmlns:mc="http://schemas.openxmlformats.org/markup-compatibility/2006">
          <mc:Choice Requires="x14">
            <control shapeId="18287" r:id="rId49" name="Check Box 2927">
              <controlPr locked="0" defaultSize="0" autoFill="0" autoLine="0" autoPict="0">
                <anchor moveWithCells="1">
                  <from>
                    <xdr:col>17</xdr:col>
                    <xdr:colOff>45720</xdr:colOff>
                    <xdr:row>22</xdr:row>
                    <xdr:rowOff>0</xdr:rowOff>
                  </from>
                  <to>
                    <xdr:col>19</xdr:col>
                    <xdr:colOff>22860</xdr:colOff>
                    <xdr:row>23</xdr:row>
                    <xdr:rowOff>0</xdr:rowOff>
                  </to>
                </anchor>
              </controlPr>
            </control>
          </mc:Choice>
        </mc:AlternateContent>
        <mc:AlternateContent xmlns:mc="http://schemas.openxmlformats.org/markup-compatibility/2006">
          <mc:Choice Requires="x14">
            <control shapeId="18288" r:id="rId50" name="Check Box 2928">
              <controlPr locked="0" defaultSize="0" autoFill="0" autoLine="0" autoPict="0">
                <anchor moveWithCells="1">
                  <from>
                    <xdr:col>19</xdr:col>
                    <xdr:colOff>45720</xdr:colOff>
                    <xdr:row>22</xdr:row>
                    <xdr:rowOff>0</xdr:rowOff>
                  </from>
                  <to>
                    <xdr:col>21</xdr:col>
                    <xdr:colOff>22860</xdr:colOff>
                    <xdr:row>23</xdr:row>
                    <xdr:rowOff>0</xdr:rowOff>
                  </to>
                </anchor>
              </controlPr>
            </control>
          </mc:Choice>
        </mc:AlternateContent>
        <mc:AlternateContent xmlns:mc="http://schemas.openxmlformats.org/markup-compatibility/2006">
          <mc:Choice Requires="x14">
            <control shapeId="18289" r:id="rId51" name="Check Box 2929">
              <controlPr locked="0" defaultSize="0" autoFill="0" autoLine="0" autoPict="0">
                <anchor moveWithCells="1">
                  <from>
                    <xdr:col>21</xdr:col>
                    <xdr:colOff>45720</xdr:colOff>
                    <xdr:row>22</xdr:row>
                    <xdr:rowOff>0</xdr:rowOff>
                  </from>
                  <to>
                    <xdr:col>23</xdr:col>
                    <xdr:colOff>22860</xdr:colOff>
                    <xdr:row>23</xdr:row>
                    <xdr:rowOff>0</xdr:rowOff>
                  </to>
                </anchor>
              </controlPr>
            </control>
          </mc:Choice>
        </mc:AlternateContent>
        <mc:AlternateContent xmlns:mc="http://schemas.openxmlformats.org/markup-compatibility/2006">
          <mc:Choice Requires="x14">
            <control shapeId="18290" r:id="rId52" name="Check Box 2930">
              <controlPr locked="0" defaultSize="0" autoFill="0" autoLine="0" autoPict="0">
                <anchor moveWithCells="1">
                  <from>
                    <xdr:col>23</xdr:col>
                    <xdr:colOff>53340</xdr:colOff>
                    <xdr:row>22</xdr:row>
                    <xdr:rowOff>0</xdr:rowOff>
                  </from>
                  <to>
                    <xdr:col>25</xdr:col>
                    <xdr:colOff>30480</xdr:colOff>
                    <xdr:row>23</xdr:row>
                    <xdr:rowOff>0</xdr:rowOff>
                  </to>
                </anchor>
              </controlPr>
            </control>
          </mc:Choice>
        </mc:AlternateContent>
        <mc:AlternateContent xmlns:mc="http://schemas.openxmlformats.org/markup-compatibility/2006">
          <mc:Choice Requires="x14">
            <control shapeId="18291" r:id="rId53" name="Check Box 2931">
              <controlPr locked="0" defaultSize="0" autoFill="0" autoLine="0" autoPict="0">
                <anchor moveWithCells="1">
                  <from>
                    <xdr:col>25</xdr:col>
                    <xdr:colOff>45720</xdr:colOff>
                    <xdr:row>22</xdr:row>
                    <xdr:rowOff>0</xdr:rowOff>
                  </from>
                  <to>
                    <xdr:col>27</xdr:col>
                    <xdr:colOff>22860</xdr:colOff>
                    <xdr:row>23</xdr:row>
                    <xdr:rowOff>0</xdr:rowOff>
                  </to>
                </anchor>
              </controlPr>
            </control>
          </mc:Choice>
        </mc:AlternateContent>
        <mc:AlternateContent xmlns:mc="http://schemas.openxmlformats.org/markup-compatibility/2006">
          <mc:Choice Requires="x14">
            <control shapeId="18292" r:id="rId54" name="Check Box  Public Demo">
              <controlPr locked="0" defaultSize="0" autoFill="0" autoLine="0" autoPict="0">
                <anchor moveWithCells="1">
                  <from>
                    <xdr:col>27</xdr:col>
                    <xdr:colOff>121920</xdr:colOff>
                    <xdr:row>22</xdr:row>
                    <xdr:rowOff>0</xdr:rowOff>
                  </from>
                  <to>
                    <xdr:col>28</xdr:col>
                    <xdr:colOff>22860</xdr:colOff>
                    <xdr:row>23</xdr:row>
                    <xdr:rowOff>0</xdr:rowOff>
                  </to>
                </anchor>
              </controlPr>
            </control>
          </mc:Choice>
        </mc:AlternateContent>
        <mc:AlternateContent xmlns:mc="http://schemas.openxmlformats.org/markup-compatibility/2006">
          <mc:Choice Requires="x14">
            <control shapeId="18293" r:id="rId55" name="Check Box 2933">
              <controlPr locked="0" defaultSize="0" autoFill="0" autoLine="0" autoPict="0">
                <anchor moveWithCells="1">
                  <from>
                    <xdr:col>9</xdr:col>
                    <xdr:colOff>60960</xdr:colOff>
                    <xdr:row>23</xdr:row>
                    <xdr:rowOff>0</xdr:rowOff>
                  </from>
                  <to>
                    <xdr:col>11</xdr:col>
                    <xdr:colOff>45720</xdr:colOff>
                    <xdr:row>24</xdr:row>
                    <xdr:rowOff>0</xdr:rowOff>
                  </to>
                </anchor>
              </controlPr>
            </control>
          </mc:Choice>
        </mc:AlternateContent>
        <mc:AlternateContent xmlns:mc="http://schemas.openxmlformats.org/markup-compatibility/2006">
          <mc:Choice Requires="x14">
            <control shapeId="18294" r:id="rId56" name="Check Box 2934">
              <controlPr locked="0" defaultSize="0" autoFill="0" autoLine="0" autoPict="0">
                <anchor moveWithCells="1">
                  <from>
                    <xdr:col>11</xdr:col>
                    <xdr:colOff>53340</xdr:colOff>
                    <xdr:row>23</xdr:row>
                    <xdr:rowOff>0</xdr:rowOff>
                  </from>
                  <to>
                    <xdr:col>13</xdr:col>
                    <xdr:colOff>30480</xdr:colOff>
                    <xdr:row>24</xdr:row>
                    <xdr:rowOff>0</xdr:rowOff>
                  </to>
                </anchor>
              </controlPr>
            </control>
          </mc:Choice>
        </mc:AlternateContent>
        <mc:AlternateContent xmlns:mc="http://schemas.openxmlformats.org/markup-compatibility/2006">
          <mc:Choice Requires="x14">
            <control shapeId="18295" r:id="rId57" name="Check Box 2935">
              <controlPr locked="0" defaultSize="0" autoFill="0" autoLine="0" autoPict="0">
                <anchor moveWithCells="1">
                  <from>
                    <xdr:col>13</xdr:col>
                    <xdr:colOff>45720</xdr:colOff>
                    <xdr:row>23</xdr:row>
                    <xdr:rowOff>0</xdr:rowOff>
                  </from>
                  <to>
                    <xdr:col>15</xdr:col>
                    <xdr:colOff>22860</xdr:colOff>
                    <xdr:row>24</xdr:row>
                    <xdr:rowOff>0</xdr:rowOff>
                  </to>
                </anchor>
              </controlPr>
            </control>
          </mc:Choice>
        </mc:AlternateContent>
        <mc:AlternateContent xmlns:mc="http://schemas.openxmlformats.org/markup-compatibility/2006">
          <mc:Choice Requires="x14">
            <control shapeId="18296" r:id="rId58" name="Check Box 2936">
              <controlPr locked="0" defaultSize="0" autoFill="0" autoLine="0" autoPict="0">
                <anchor moveWithCells="1">
                  <from>
                    <xdr:col>15</xdr:col>
                    <xdr:colOff>30480</xdr:colOff>
                    <xdr:row>23</xdr:row>
                    <xdr:rowOff>0</xdr:rowOff>
                  </from>
                  <to>
                    <xdr:col>17</xdr:col>
                    <xdr:colOff>15240</xdr:colOff>
                    <xdr:row>24</xdr:row>
                    <xdr:rowOff>0</xdr:rowOff>
                  </to>
                </anchor>
              </controlPr>
            </control>
          </mc:Choice>
        </mc:AlternateContent>
        <mc:AlternateContent xmlns:mc="http://schemas.openxmlformats.org/markup-compatibility/2006">
          <mc:Choice Requires="x14">
            <control shapeId="18297" r:id="rId59" name="Check Box 2937">
              <controlPr locked="0" defaultSize="0" autoFill="0" autoLine="0" autoPict="0">
                <anchor moveWithCells="1">
                  <from>
                    <xdr:col>17</xdr:col>
                    <xdr:colOff>45720</xdr:colOff>
                    <xdr:row>23</xdr:row>
                    <xdr:rowOff>0</xdr:rowOff>
                  </from>
                  <to>
                    <xdr:col>19</xdr:col>
                    <xdr:colOff>22860</xdr:colOff>
                    <xdr:row>24</xdr:row>
                    <xdr:rowOff>0</xdr:rowOff>
                  </to>
                </anchor>
              </controlPr>
            </control>
          </mc:Choice>
        </mc:AlternateContent>
        <mc:AlternateContent xmlns:mc="http://schemas.openxmlformats.org/markup-compatibility/2006">
          <mc:Choice Requires="x14">
            <control shapeId="18298" r:id="rId60" name="Check Box 2938">
              <controlPr locked="0" defaultSize="0" autoFill="0" autoLine="0" autoPict="0">
                <anchor moveWithCells="1">
                  <from>
                    <xdr:col>19</xdr:col>
                    <xdr:colOff>45720</xdr:colOff>
                    <xdr:row>23</xdr:row>
                    <xdr:rowOff>0</xdr:rowOff>
                  </from>
                  <to>
                    <xdr:col>21</xdr:col>
                    <xdr:colOff>22860</xdr:colOff>
                    <xdr:row>24</xdr:row>
                    <xdr:rowOff>0</xdr:rowOff>
                  </to>
                </anchor>
              </controlPr>
            </control>
          </mc:Choice>
        </mc:AlternateContent>
        <mc:AlternateContent xmlns:mc="http://schemas.openxmlformats.org/markup-compatibility/2006">
          <mc:Choice Requires="x14">
            <control shapeId="18299" r:id="rId61" name="Check Box 2939">
              <controlPr locked="0" defaultSize="0" autoFill="0" autoLine="0" autoPict="0">
                <anchor moveWithCells="1">
                  <from>
                    <xdr:col>21</xdr:col>
                    <xdr:colOff>45720</xdr:colOff>
                    <xdr:row>23</xdr:row>
                    <xdr:rowOff>0</xdr:rowOff>
                  </from>
                  <to>
                    <xdr:col>23</xdr:col>
                    <xdr:colOff>22860</xdr:colOff>
                    <xdr:row>24</xdr:row>
                    <xdr:rowOff>0</xdr:rowOff>
                  </to>
                </anchor>
              </controlPr>
            </control>
          </mc:Choice>
        </mc:AlternateContent>
        <mc:AlternateContent xmlns:mc="http://schemas.openxmlformats.org/markup-compatibility/2006">
          <mc:Choice Requires="x14">
            <control shapeId="18300" r:id="rId62" name="Check Box 2940">
              <controlPr locked="0" defaultSize="0" autoFill="0" autoLine="0" autoPict="0">
                <anchor moveWithCells="1">
                  <from>
                    <xdr:col>23</xdr:col>
                    <xdr:colOff>53340</xdr:colOff>
                    <xdr:row>23</xdr:row>
                    <xdr:rowOff>0</xdr:rowOff>
                  </from>
                  <to>
                    <xdr:col>25</xdr:col>
                    <xdr:colOff>30480</xdr:colOff>
                    <xdr:row>24</xdr:row>
                    <xdr:rowOff>0</xdr:rowOff>
                  </to>
                </anchor>
              </controlPr>
            </control>
          </mc:Choice>
        </mc:AlternateContent>
        <mc:AlternateContent xmlns:mc="http://schemas.openxmlformats.org/markup-compatibility/2006">
          <mc:Choice Requires="x14">
            <control shapeId="18301" r:id="rId63" name="Check Box 2941">
              <controlPr locked="0" defaultSize="0" autoFill="0" autoLine="0" autoPict="0">
                <anchor moveWithCells="1">
                  <from>
                    <xdr:col>25</xdr:col>
                    <xdr:colOff>45720</xdr:colOff>
                    <xdr:row>23</xdr:row>
                    <xdr:rowOff>0</xdr:rowOff>
                  </from>
                  <to>
                    <xdr:col>27</xdr:col>
                    <xdr:colOff>22860</xdr:colOff>
                    <xdr:row>24</xdr:row>
                    <xdr:rowOff>0</xdr:rowOff>
                  </to>
                </anchor>
              </controlPr>
            </control>
          </mc:Choice>
        </mc:AlternateContent>
        <mc:AlternateContent xmlns:mc="http://schemas.openxmlformats.org/markup-compatibility/2006">
          <mc:Choice Requires="x14">
            <control shapeId="18302" r:id="rId64" name="Check Box 2942">
              <controlPr locked="0" defaultSize="0" autoFill="0" autoLine="0" autoPict="0">
                <anchor moveWithCells="1">
                  <from>
                    <xdr:col>27</xdr:col>
                    <xdr:colOff>121920</xdr:colOff>
                    <xdr:row>23</xdr:row>
                    <xdr:rowOff>0</xdr:rowOff>
                  </from>
                  <to>
                    <xdr:col>28</xdr:col>
                    <xdr:colOff>22860</xdr:colOff>
                    <xdr:row>24</xdr:row>
                    <xdr:rowOff>0</xdr:rowOff>
                  </to>
                </anchor>
              </controlPr>
            </control>
          </mc:Choice>
        </mc:AlternateContent>
        <mc:AlternateContent xmlns:mc="http://schemas.openxmlformats.org/markup-compatibility/2006">
          <mc:Choice Requires="x14">
            <control shapeId="18303" r:id="rId65" name="Check Box 2943">
              <controlPr locked="0" defaultSize="0" autoFill="0" autoLine="0" autoPict="0">
                <anchor moveWithCells="1">
                  <from>
                    <xdr:col>9</xdr:col>
                    <xdr:colOff>60960</xdr:colOff>
                    <xdr:row>24</xdr:row>
                    <xdr:rowOff>0</xdr:rowOff>
                  </from>
                  <to>
                    <xdr:col>11</xdr:col>
                    <xdr:colOff>45720</xdr:colOff>
                    <xdr:row>25</xdr:row>
                    <xdr:rowOff>0</xdr:rowOff>
                  </to>
                </anchor>
              </controlPr>
            </control>
          </mc:Choice>
        </mc:AlternateContent>
        <mc:AlternateContent xmlns:mc="http://schemas.openxmlformats.org/markup-compatibility/2006">
          <mc:Choice Requires="x14">
            <control shapeId="18304" r:id="rId66" name="Check Box 2944">
              <controlPr locked="0" defaultSize="0" autoFill="0" autoLine="0" autoPict="0">
                <anchor moveWithCells="1">
                  <from>
                    <xdr:col>11</xdr:col>
                    <xdr:colOff>53340</xdr:colOff>
                    <xdr:row>24</xdr:row>
                    <xdr:rowOff>0</xdr:rowOff>
                  </from>
                  <to>
                    <xdr:col>13</xdr:col>
                    <xdr:colOff>30480</xdr:colOff>
                    <xdr:row>25</xdr:row>
                    <xdr:rowOff>0</xdr:rowOff>
                  </to>
                </anchor>
              </controlPr>
            </control>
          </mc:Choice>
        </mc:AlternateContent>
        <mc:AlternateContent xmlns:mc="http://schemas.openxmlformats.org/markup-compatibility/2006">
          <mc:Choice Requires="x14">
            <control shapeId="18305" r:id="rId67" name="Check Box 2945">
              <controlPr locked="0" defaultSize="0" autoFill="0" autoLine="0" autoPict="0">
                <anchor moveWithCells="1">
                  <from>
                    <xdr:col>13</xdr:col>
                    <xdr:colOff>45720</xdr:colOff>
                    <xdr:row>24</xdr:row>
                    <xdr:rowOff>0</xdr:rowOff>
                  </from>
                  <to>
                    <xdr:col>15</xdr:col>
                    <xdr:colOff>22860</xdr:colOff>
                    <xdr:row>25</xdr:row>
                    <xdr:rowOff>0</xdr:rowOff>
                  </to>
                </anchor>
              </controlPr>
            </control>
          </mc:Choice>
        </mc:AlternateContent>
        <mc:AlternateContent xmlns:mc="http://schemas.openxmlformats.org/markup-compatibility/2006">
          <mc:Choice Requires="x14">
            <control shapeId="18306" r:id="rId68" name="Check Box 2946">
              <controlPr locked="0" defaultSize="0" autoFill="0" autoLine="0" autoPict="0">
                <anchor moveWithCells="1">
                  <from>
                    <xdr:col>15</xdr:col>
                    <xdr:colOff>30480</xdr:colOff>
                    <xdr:row>24</xdr:row>
                    <xdr:rowOff>0</xdr:rowOff>
                  </from>
                  <to>
                    <xdr:col>17</xdr:col>
                    <xdr:colOff>15240</xdr:colOff>
                    <xdr:row>25</xdr:row>
                    <xdr:rowOff>0</xdr:rowOff>
                  </to>
                </anchor>
              </controlPr>
            </control>
          </mc:Choice>
        </mc:AlternateContent>
        <mc:AlternateContent xmlns:mc="http://schemas.openxmlformats.org/markup-compatibility/2006">
          <mc:Choice Requires="x14">
            <control shapeId="18307" r:id="rId69" name="Check Box 2947">
              <controlPr locked="0" defaultSize="0" autoFill="0" autoLine="0" autoPict="0">
                <anchor moveWithCells="1">
                  <from>
                    <xdr:col>17</xdr:col>
                    <xdr:colOff>45720</xdr:colOff>
                    <xdr:row>24</xdr:row>
                    <xdr:rowOff>0</xdr:rowOff>
                  </from>
                  <to>
                    <xdr:col>19</xdr:col>
                    <xdr:colOff>22860</xdr:colOff>
                    <xdr:row>25</xdr:row>
                    <xdr:rowOff>0</xdr:rowOff>
                  </to>
                </anchor>
              </controlPr>
            </control>
          </mc:Choice>
        </mc:AlternateContent>
        <mc:AlternateContent xmlns:mc="http://schemas.openxmlformats.org/markup-compatibility/2006">
          <mc:Choice Requires="x14">
            <control shapeId="18308" r:id="rId70" name="Check Box 2948">
              <controlPr locked="0" defaultSize="0" autoFill="0" autoLine="0" autoPict="0">
                <anchor moveWithCells="1">
                  <from>
                    <xdr:col>19</xdr:col>
                    <xdr:colOff>45720</xdr:colOff>
                    <xdr:row>24</xdr:row>
                    <xdr:rowOff>0</xdr:rowOff>
                  </from>
                  <to>
                    <xdr:col>21</xdr:col>
                    <xdr:colOff>22860</xdr:colOff>
                    <xdr:row>25</xdr:row>
                    <xdr:rowOff>0</xdr:rowOff>
                  </to>
                </anchor>
              </controlPr>
            </control>
          </mc:Choice>
        </mc:AlternateContent>
        <mc:AlternateContent xmlns:mc="http://schemas.openxmlformats.org/markup-compatibility/2006">
          <mc:Choice Requires="x14">
            <control shapeId="18309" r:id="rId71" name="Check Box 2949">
              <controlPr locked="0" defaultSize="0" autoFill="0" autoLine="0" autoPict="0">
                <anchor moveWithCells="1">
                  <from>
                    <xdr:col>21</xdr:col>
                    <xdr:colOff>45720</xdr:colOff>
                    <xdr:row>24</xdr:row>
                    <xdr:rowOff>0</xdr:rowOff>
                  </from>
                  <to>
                    <xdr:col>23</xdr:col>
                    <xdr:colOff>22860</xdr:colOff>
                    <xdr:row>25</xdr:row>
                    <xdr:rowOff>0</xdr:rowOff>
                  </to>
                </anchor>
              </controlPr>
            </control>
          </mc:Choice>
        </mc:AlternateContent>
        <mc:AlternateContent xmlns:mc="http://schemas.openxmlformats.org/markup-compatibility/2006">
          <mc:Choice Requires="x14">
            <control shapeId="18310" r:id="rId72" name="Check Box 2950">
              <controlPr locked="0" defaultSize="0" autoFill="0" autoLine="0" autoPict="0">
                <anchor moveWithCells="1">
                  <from>
                    <xdr:col>23</xdr:col>
                    <xdr:colOff>53340</xdr:colOff>
                    <xdr:row>24</xdr:row>
                    <xdr:rowOff>0</xdr:rowOff>
                  </from>
                  <to>
                    <xdr:col>25</xdr:col>
                    <xdr:colOff>30480</xdr:colOff>
                    <xdr:row>25</xdr:row>
                    <xdr:rowOff>0</xdr:rowOff>
                  </to>
                </anchor>
              </controlPr>
            </control>
          </mc:Choice>
        </mc:AlternateContent>
        <mc:AlternateContent xmlns:mc="http://schemas.openxmlformats.org/markup-compatibility/2006">
          <mc:Choice Requires="x14">
            <control shapeId="18311" r:id="rId73" name="Check Box 2951">
              <controlPr locked="0" defaultSize="0" autoFill="0" autoLine="0" autoPict="0">
                <anchor moveWithCells="1">
                  <from>
                    <xdr:col>25</xdr:col>
                    <xdr:colOff>45720</xdr:colOff>
                    <xdr:row>24</xdr:row>
                    <xdr:rowOff>0</xdr:rowOff>
                  </from>
                  <to>
                    <xdr:col>27</xdr:col>
                    <xdr:colOff>22860</xdr:colOff>
                    <xdr:row>25</xdr:row>
                    <xdr:rowOff>0</xdr:rowOff>
                  </to>
                </anchor>
              </controlPr>
            </control>
          </mc:Choice>
        </mc:AlternateContent>
        <mc:AlternateContent xmlns:mc="http://schemas.openxmlformats.org/markup-compatibility/2006">
          <mc:Choice Requires="x14">
            <control shapeId="18312" r:id="rId74" name="Check Box 2952">
              <controlPr locked="0" defaultSize="0" autoFill="0" autoLine="0" autoPict="0">
                <anchor moveWithCells="1">
                  <from>
                    <xdr:col>27</xdr:col>
                    <xdr:colOff>121920</xdr:colOff>
                    <xdr:row>24</xdr:row>
                    <xdr:rowOff>0</xdr:rowOff>
                  </from>
                  <to>
                    <xdr:col>28</xdr:col>
                    <xdr:colOff>22860</xdr:colOff>
                    <xdr:row>25</xdr:row>
                    <xdr:rowOff>0</xdr:rowOff>
                  </to>
                </anchor>
              </controlPr>
            </control>
          </mc:Choice>
        </mc:AlternateContent>
        <mc:AlternateContent xmlns:mc="http://schemas.openxmlformats.org/markup-compatibility/2006">
          <mc:Choice Requires="x14">
            <control shapeId="18313" r:id="rId75" name="Check Box 2953">
              <controlPr locked="0" defaultSize="0" autoFill="0" autoLine="0" autoPict="0">
                <anchor moveWithCells="1">
                  <from>
                    <xdr:col>9</xdr:col>
                    <xdr:colOff>60960</xdr:colOff>
                    <xdr:row>25</xdr:row>
                    <xdr:rowOff>0</xdr:rowOff>
                  </from>
                  <to>
                    <xdr:col>11</xdr:col>
                    <xdr:colOff>45720</xdr:colOff>
                    <xdr:row>26</xdr:row>
                    <xdr:rowOff>0</xdr:rowOff>
                  </to>
                </anchor>
              </controlPr>
            </control>
          </mc:Choice>
        </mc:AlternateContent>
        <mc:AlternateContent xmlns:mc="http://schemas.openxmlformats.org/markup-compatibility/2006">
          <mc:Choice Requires="x14">
            <control shapeId="18314" r:id="rId76" name="Check Box 2954">
              <controlPr locked="0" defaultSize="0" autoFill="0" autoLine="0" autoPict="0">
                <anchor moveWithCells="1">
                  <from>
                    <xdr:col>11</xdr:col>
                    <xdr:colOff>53340</xdr:colOff>
                    <xdr:row>25</xdr:row>
                    <xdr:rowOff>0</xdr:rowOff>
                  </from>
                  <to>
                    <xdr:col>13</xdr:col>
                    <xdr:colOff>30480</xdr:colOff>
                    <xdr:row>26</xdr:row>
                    <xdr:rowOff>0</xdr:rowOff>
                  </to>
                </anchor>
              </controlPr>
            </control>
          </mc:Choice>
        </mc:AlternateContent>
        <mc:AlternateContent xmlns:mc="http://schemas.openxmlformats.org/markup-compatibility/2006">
          <mc:Choice Requires="x14">
            <control shapeId="18315" r:id="rId77" name="Check Box 2955">
              <controlPr locked="0" defaultSize="0" autoFill="0" autoLine="0" autoPict="0">
                <anchor moveWithCells="1">
                  <from>
                    <xdr:col>13</xdr:col>
                    <xdr:colOff>45720</xdr:colOff>
                    <xdr:row>25</xdr:row>
                    <xdr:rowOff>0</xdr:rowOff>
                  </from>
                  <to>
                    <xdr:col>15</xdr:col>
                    <xdr:colOff>22860</xdr:colOff>
                    <xdr:row>26</xdr:row>
                    <xdr:rowOff>0</xdr:rowOff>
                  </to>
                </anchor>
              </controlPr>
            </control>
          </mc:Choice>
        </mc:AlternateContent>
        <mc:AlternateContent xmlns:mc="http://schemas.openxmlformats.org/markup-compatibility/2006">
          <mc:Choice Requires="x14">
            <control shapeId="18316" r:id="rId78" name="Check Box 2956">
              <controlPr locked="0" defaultSize="0" autoFill="0" autoLine="0" autoPict="0">
                <anchor moveWithCells="1">
                  <from>
                    <xdr:col>15</xdr:col>
                    <xdr:colOff>30480</xdr:colOff>
                    <xdr:row>25</xdr:row>
                    <xdr:rowOff>0</xdr:rowOff>
                  </from>
                  <to>
                    <xdr:col>17</xdr:col>
                    <xdr:colOff>15240</xdr:colOff>
                    <xdr:row>26</xdr:row>
                    <xdr:rowOff>0</xdr:rowOff>
                  </to>
                </anchor>
              </controlPr>
            </control>
          </mc:Choice>
        </mc:AlternateContent>
        <mc:AlternateContent xmlns:mc="http://schemas.openxmlformats.org/markup-compatibility/2006">
          <mc:Choice Requires="x14">
            <control shapeId="18317" r:id="rId79" name="Check Box 2957">
              <controlPr locked="0" defaultSize="0" autoFill="0" autoLine="0" autoPict="0">
                <anchor moveWithCells="1">
                  <from>
                    <xdr:col>17</xdr:col>
                    <xdr:colOff>45720</xdr:colOff>
                    <xdr:row>25</xdr:row>
                    <xdr:rowOff>0</xdr:rowOff>
                  </from>
                  <to>
                    <xdr:col>19</xdr:col>
                    <xdr:colOff>22860</xdr:colOff>
                    <xdr:row>26</xdr:row>
                    <xdr:rowOff>0</xdr:rowOff>
                  </to>
                </anchor>
              </controlPr>
            </control>
          </mc:Choice>
        </mc:AlternateContent>
        <mc:AlternateContent xmlns:mc="http://schemas.openxmlformats.org/markup-compatibility/2006">
          <mc:Choice Requires="x14">
            <control shapeId="18318" r:id="rId80" name="Check Box 2958">
              <controlPr locked="0" defaultSize="0" autoFill="0" autoLine="0" autoPict="0">
                <anchor moveWithCells="1">
                  <from>
                    <xdr:col>19</xdr:col>
                    <xdr:colOff>45720</xdr:colOff>
                    <xdr:row>25</xdr:row>
                    <xdr:rowOff>0</xdr:rowOff>
                  </from>
                  <to>
                    <xdr:col>21</xdr:col>
                    <xdr:colOff>22860</xdr:colOff>
                    <xdr:row>26</xdr:row>
                    <xdr:rowOff>0</xdr:rowOff>
                  </to>
                </anchor>
              </controlPr>
            </control>
          </mc:Choice>
        </mc:AlternateContent>
        <mc:AlternateContent xmlns:mc="http://schemas.openxmlformats.org/markup-compatibility/2006">
          <mc:Choice Requires="x14">
            <control shapeId="18319" r:id="rId81" name="Check Box 2959">
              <controlPr locked="0" defaultSize="0" autoFill="0" autoLine="0" autoPict="0">
                <anchor moveWithCells="1">
                  <from>
                    <xdr:col>21</xdr:col>
                    <xdr:colOff>45720</xdr:colOff>
                    <xdr:row>25</xdr:row>
                    <xdr:rowOff>0</xdr:rowOff>
                  </from>
                  <to>
                    <xdr:col>23</xdr:col>
                    <xdr:colOff>22860</xdr:colOff>
                    <xdr:row>26</xdr:row>
                    <xdr:rowOff>0</xdr:rowOff>
                  </to>
                </anchor>
              </controlPr>
            </control>
          </mc:Choice>
        </mc:AlternateContent>
        <mc:AlternateContent xmlns:mc="http://schemas.openxmlformats.org/markup-compatibility/2006">
          <mc:Choice Requires="x14">
            <control shapeId="18320" r:id="rId82" name="Check Box 2960">
              <controlPr locked="0" defaultSize="0" autoFill="0" autoLine="0" autoPict="0">
                <anchor moveWithCells="1">
                  <from>
                    <xdr:col>23</xdr:col>
                    <xdr:colOff>53340</xdr:colOff>
                    <xdr:row>25</xdr:row>
                    <xdr:rowOff>0</xdr:rowOff>
                  </from>
                  <to>
                    <xdr:col>25</xdr:col>
                    <xdr:colOff>30480</xdr:colOff>
                    <xdr:row>26</xdr:row>
                    <xdr:rowOff>0</xdr:rowOff>
                  </to>
                </anchor>
              </controlPr>
            </control>
          </mc:Choice>
        </mc:AlternateContent>
        <mc:AlternateContent xmlns:mc="http://schemas.openxmlformats.org/markup-compatibility/2006">
          <mc:Choice Requires="x14">
            <control shapeId="18321" r:id="rId83" name="Check Box 2961">
              <controlPr locked="0" defaultSize="0" autoFill="0" autoLine="0" autoPict="0">
                <anchor moveWithCells="1">
                  <from>
                    <xdr:col>25</xdr:col>
                    <xdr:colOff>45720</xdr:colOff>
                    <xdr:row>25</xdr:row>
                    <xdr:rowOff>0</xdr:rowOff>
                  </from>
                  <to>
                    <xdr:col>27</xdr:col>
                    <xdr:colOff>22860</xdr:colOff>
                    <xdr:row>26</xdr:row>
                    <xdr:rowOff>0</xdr:rowOff>
                  </to>
                </anchor>
              </controlPr>
            </control>
          </mc:Choice>
        </mc:AlternateContent>
        <mc:AlternateContent xmlns:mc="http://schemas.openxmlformats.org/markup-compatibility/2006">
          <mc:Choice Requires="x14">
            <control shapeId="18322" r:id="rId84" name="Check Box 2962">
              <controlPr locked="0" defaultSize="0" autoFill="0" autoLine="0" autoPict="0">
                <anchor moveWithCells="1">
                  <from>
                    <xdr:col>27</xdr:col>
                    <xdr:colOff>121920</xdr:colOff>
                    <xdr:row>25</xdr:row>
                    <xdr:rowOff>0</xdr:rowOff>
                  </from>
                  <to>
                    <xdr:col>28</xdr:col>
                    <xdr:colOff>22860</xdr:colOff>
                    <xdr:row>26</xdr:row>
                    <xdr:rowOff>0</xdr:rowOff>
                  </to>
                </anchor>
              </controlPr>
            </control>
          </mc:Choice>
        </mc:AlternateContent>
        <mc:AlternateContent xmlns:mc="http://schemas.openxmlformats.org/markup-compatibility/2006">
          <mc:Choice Requires="x14">
            <control shapeId="18323" r:id="rId85" name="Check Box 2963">
              <controlPr locked="0" defaultSize="0" autoFill="0" autoLine="0" autoPict="0">
                <anchor moveWithCells="1">
                  <from>
                    <xdr:col>9</xdr:col>
                    <xdr:colOff>60960</xdr:colOff>
                    <xdr:row>26</xdr:row>
                    <xdr:rowOff>0</xdr:rowOff>
                  </from>
                  <to>
                    <xdr:col>11</xdr:col>
                    <xdr:colOff>45720</xdr:colOff>
                    <xdr:row>27</xdr:row>
                    <xdr:rowOff>0</xdr:rowOff>
                  </to>
                </anchor>
              </controlPr>
            </control>
          </mc:Choice>
        </mc:AlternateContent>
        <mc:AlternateContent xmlns:mc="http://schemas.openxmlformats.org/markup-compatibility/2006">
          <mc:Choice Requires="x14">
            <control shapeId="18324" r:id="rId86" name="Check Box 2964">
              <controlPr locked="0" defaultSize="0" autoFill="0" autoLine="0" autoPict="0">
                <anchor moveWithCells="1">
                  <from>
                    <xdr:col>11</xdr:col>
                    <xdr:colOff>53340</xdr:colOff>
                    <xdr:row>26</xdr:row>
                    <xdr:rowOff>0</xdr:rowOff>
                  </from>
                  <to>
                    <xdr:col>13</xdr:col>
                    <xdr:colOff>30480</xdr:colOff>
                    <xdr:row>27</xdr:row>
                    <xdr:rowOff>0</xdr:rowOff>
                  </to>
                </anchor>
              </controlPr>
            </control>
          </mc:Choice>
        </mc:AlternateContent>
        <mc:AlternateContent xmlns:mc="http://schemas.openxmlformats.org/markup-compatibility/2006">
          <mc:Choice Requires="x14">
            <control shapeId="18325" r:id="rId87" name="Check Box 2965">
              <controlPr locked="0" defaultSize="0" autoFill="0" autoLine="0" autoPict="0">
                <anchor moveWithCells="1">
                  <from>
                    <xdr:col>13</xdr:col>
                    <xdr:colOff>45720</xdr:colOff>
                    <xdr:row>26</xdr:row>
                    <xdr:rowOff>0</xdr:rowOff>
                  </from>
                  <to>
                    <xdr:col>15</xdr:col>
                    <xdr:colOff>22860</xdr:colOff>
                    <xdr:row>27</xdr:row>
                    <xdr:rowOff>0</xdr:rowOff>
                  </to>
                </anchor>
              </controlPr>
            </control>
          </mc:Choice>
        </mc:AlternateContent>
        <mc:AlternateContent xmlns:mc="http://schemas.openxmlformats.org/markup-compatibility/2006">
          <mc:Choice Requires="x14">
            <control shapeId="18326" r:id="rId88" name="Check Box 2966">
              <controlPr locked="0" defaultSize="0" autoFill="0" autoLine="0" autoPict="0">
                <anchor moveWithCells="1">
                  <from>
                    <xdr:col>15</xdr:col>
                    <xdr:colOff>30480</xdr:colOff>
                    <xdr:row>26</xdr:row>
                    <xdr:rowOff>0</xdr:rowOff>
                  </from>
                  <to>
                    <xdr:col>17</xdr:col>
                    <xdr:colOff>15240</xdr:colOff>
                    <xdr:row>27</xdr:row>
                    <xdr:rowOff>0</xdr:rowOff>
                  </to>
                </anchor>
              </controlPr>
            </control>
          </mc:Choice>
        </mc:AlternateContent>
        <mc:AlternateContent xmlns:mc="http://schemas.openxmlformats.org/markup-compatibility/2006">
          <mc:Choice Requires="x14">
            <control shapeId="18327" r:id="rId89" name="Check Box 2967">
              <controlPr locked="0" defaultSize="0" autoFill="0" autoLine="0" autoPict="0">
                <anchor moveWithCells="1">
                  <from>
                    <xdr:col>17</xdr:col>
                    <xdr:colOff>45720</xdr:colOff>
                    <xdr:row>26</xdr:row>
                    <xdr:rowOff>0</xdr:rowOff>
                  </from>
                  <to>
                    <xdr:col>19</xdr:col>
                    <xdr:colOff>22860</xdr:colOff>
                    <xdr:row>27</xdr:row>
                    <xdr:rowOff>0</xdr:rowOff>
                  </to>
                </anchor>
              </controlPr>
            </control>
          </mc:Choice>
        </mc:AlternateContent>
        <mc:AlternateContent xmlns:mc="http://schemas.openxmlformats.org/markup-compatibility/2006">
          <mc:Choice Requires="x14">
            <control shapeId="18328" r:id="rId90" name="Check Box 2968">
              <controlPr locked="0" defaultSize="0" autoFill="0" autoLine="0" autoPict="0">
                <anchor moveWithCells="1">
                  <from>
                    <xdr:col>19</xdr:col>
                    <xdr:colOff>45720</xdr:colOff>
                    <xdr:row>26</xdr:row>
                    <xdr:rowOff>0</xdr:rowOff>
                  </from>
                  <to>
                    <xdr:col>21</xdr:col>
                    <xdr:colOff>22860</xdr:colOff>
                    <xdr:row>27</xdr:row>
                    <xdr:rowOff>0</xdr:rowOff>
                  </to>
                </anchor>
              </controlPr>
            </control>
          </mc:Choice>
        </mc:AlternateContent>
        <mc:AlternateContent xmlns:mc="http://schemas.openxmlformats.org/markup-compatibility/2006">
          <mc:Choice Requires="x14">
            <control shapeId="18329" r:id="rId91" name="Check Box 2969">
              <controlPr locked="0" defaultSize="0" autoFill="0" autoLine="0" autoPict="0">
                <anchor moveWithCells="1">
                  <from>
                    <xdr:col>21</xdr:col>
                    <xdr:colOff>45720</xdr:colOff>
                    <xdr:row>26</xdr:row>
                    <xdr:rowOff>0</xdr:rowOff>
                  </from>
                  <to>
                    <xdr:col>23</xdr:col>
                    <xdr:colOff>22860</xdr:colOff>
                    <xdr:row>27</xdr:row>
                    <xdr:rowOff>0</xdr:rowOff>
                  </to>
                </anchor>
              </controlPr>
            </control>
          </mc:Choice>
        </mc:AlternateContent>
        <mc:AlternateContent xmlns:mc="http://schemas.openxmlformats.org/markup-compatibility/2006">
          <mc:Choice Requires="x14">
            <control shapeId="18330" r:id="rId92" name="Check Box 2970">
              <controlPr locked="0" defaultSize="0" autoFill="0" autoLine="0" autoPict="0">
                <anchor moveWithCells="1">
                  <from>
                    <xdr:col>23</xdr:col>
                    <xdr:colOff>53340</xdr:colOff>
                    <xdr:row>26</xdr:row>
                    <xdr:rowOff>0</xdr:rowOff>
                  </from>
                  <to>
                    <xdr:col>25</xdr:col>
                    <xdr:colOff>30480</xdr:colOff>
                    <xdr:row>27</xdr:row>
                    <xdr:rowOff>0</xdr:rowOff>
                  </to>
                </anchor>
              </controlPr>
            </control>
          </mc:Choice>
        </mc:AlternateContent>
        <mc:AlternateContent xmlns:mc="http://schemas.openxmlformats.org/markup-compatibility/2006">
          <mc:Choice Requires="x14">
            <control shapeId="18331" r:id="rId93" name="Check Box 2971">
              <controlPr locked="0" defaultSize="0" autoFill="0" autoLine="0" autoPict="0">
                <anchor moveWithCells="1">
                  <from>
                    <xdr:col>25</xdr:col>
                    <xdr:colOff>45720</xdr:colOff>
                    <xdr:row>26</xdr:row>
                    <xdr:rowOff>0</xdr:rowOff>
                  </from>
                  <to>
                    <xdr:col>27</xdr:col>
                    <xdr:colOff>22860</xdr:colOff>
                    <xdr:row>27</xdr:row>
                    <xdr:rowOff>0</xdr:rowOff>
                  </to>
                </anchor>
              </controlPr>
            </control>
          </mc:Choice>
        </mc:AlternateContent>
        <mc:AlternateContent xmlns:mc="http://schemas.openxmlformats.org/markup-compatibility/2006">
          <mc:Choice Requires="x14">
            <control shapeId="18332" r:id="rId94" name="Check Box 2972">
              <controlPr locked="0" defaultSize="0" autoFill="0" autoLine="0" autoPict="0">
                <anchor moveWithCells="1">
                  <from>
                    <xdr:col>27</xdr:col>
                    <xdr:colOff>121920</xdr:colOff>
                    <xdr:row>26</xdr:row>
                    <xdr:rowOff>0</xdr:rowOff>
                  </from>
                  <to>
                    <xdr:col>28</xdr:col>
                    <xdr:colOff>22860</xdr:colOff>
                    <xdr:row>27</xdr:row>
                    <xdr:rowOff>0</xdr:rowOff>
                  </to>
                </anchor>
              </controlPr>
            </control>
          </mc:Choice>
        </mc:AlternateContent>
        <mc:AlternateContent xmlns:mc="http://schemas.openxmlformats.org/markup-compatibility/2006">
          <mc:Choice Requires="x14">
            <control shapeId="18333" r:id="rId95" name="Check Box 2973">
              <controlPr locked="0" defaultSize="0" autoFill="0" autoLine="0" autoPict="0">
                <anchor moveWithCells="1">
                  <from>
                    <xdr:col>9</xdr:col>
                    <xdr:colOff>60960</xdr:colOff>
                    <xdr:row>27</xdr:row>
                    <xdr:rowOff>0</xdr:rowOff>
                  </from>
                  <to>
                    <xdr:col>11</xdr:col>
                    <xdr:colOff>45720</xdr:colOff>
                    <xdr:row>28</xdr:row>
                    <xdr:rowOff>0</xdr:rowOff>
                  </to>
                </anchor>
              </controlPr>
            </control>
          </mc:Choice>
        </mc:AlternateContent>
        <mc:AlternateContent xmlns:mc="http://schemas.openxmlformats.org/markup-compatibility/2006">
          <mc:Choice Requires="x14">
            <control shapeId="18334" r:id="rId96" name="Check Box 2974">
              <controlPr locked="0" defaultSize="0" autoFill="0" autoLine="0" autoPict="0">
                <anchor moveWithCells="1">
                  <from>
                    <xdr:col>11</xdr:col>
                    <xdr:colOff>53340</xdr:colOff>
                    <xdr:row>27</xdr:row>
                    <xdr:rowOff>0</xdr:rowOff>
                  </from>
                  <to>
                    <xdr:col>13</xdr:col>
                    <xdr:colOff>30480</xdr:colOff>
                    <xdr:row>28</xdr:row>
                    <xdr:rowOff>0</xdr:rowOff>
                  </to>
                </anchor>
              </controlPr>
            </control>
          </mc:Choice>
        </mc:AlternateContent>
        <mc:AlternateContent xmlns:mc="http://schemas.openxmlformats.org/markup-compatibility/2006">
          <mc:Choice Requires="x14">
            <control shapeId="18335" r:id="rId97" name="Check Box 2975">
              <controlPr locked="0" defaultSize="0" autoFill="0" autoLine="0" autoPict="0">
                <anchor moveWithCells="1">
                  <from>
                    <xdr:col>13</xdr:col>
                    <xdr:colOff>45720</xdr:colOff>
                    <xdr:row>27</xdr:row>
                    <xdr:rowOff>0</xdr:rowOff>
                  </from>
                  <to>
                    <xdr:col>15</xdr:col>
                    <xdr:colOff>22860</xdr:colOff>
                    <xdr:row>28</xdr:row>
                    <xdr:rowOff>0</xdr:rowOff>
                  </to>
                </anchor>
              </controlPr>
            </control>
          </mc:Choice>
        </mc:AlternateContent>
        <mc:AlternateContent xmlns:mc="http://schemas.openxmlformats.org/markup-compatibility/2006">
          <mc:Choice Requires="x14">
            <control shapeId="18336" r:id="rId98" name="Check Box 2976">
              <controlPr locked="0" defaultSize="0" autoFill="0" autoLine="0" autoPict="0">
                <anchor moveWithCells="1">
                  <from>
                    <xdr:col>15</xdr:col>
                    <xdr:colOff>30480</xdr:colOff>
                    <xdr:row>27</xdr:row>
                    <xdr:rowOff>0</xdr:rowOff>
                  </from>
                  <to>
                    <xdr:col>17</xdr:col>
                    <xdr:colOff>15240</xdr:colOff>
                    <xdr:row>28</xdr:row>
                    <xdr:rowOff>0</xdr:rowOff>
                  </to>
                </anchor>
              </controlPr>
            </control>
          </mc:Choice>
        </mc:AlternateContent>
        <mc:AlternateContent xmlns:mc="http://schemas.openxmlformats.org/markup-compatibility/2006">
          <mc:Choice Requires="x14">
            <control shapeId="18337" r:id="rId99" name="Check Box 2977">
              <controlPr locked="0" defaultSize="0" autoFill="0" autoLine="0" autoPict="0">
                <anchor moveWithCells="1">
                  <from>
                    <xdr:col>17</xdr:col>
                    <xdr:colOff>45720</xdr:colOff>
                    <xdr:row>27</xdr:row>
                    <xdr:rowOff>0</xdr:rowOff>
                  </from>
                  <to>
                    <xdr:col>19</xdr:col>
                    <xdr:colOff>22860</xdr:colOff>
                    <xdr:row>28</xdr:row>
                    <xdr:rowOff>0</xdr:rowOff>
                  </to>
                </anchor>
              </controlPr>
            </control>
          </mc:Choice>
        </mc:AlternateContent>
        <mc:AlternateContent xmlns:mc="http://schemas.openxmlformats.org/markup-compatibility/2006">
          <mc:Choice Requires="x14">
            <control shapeId="18338" r:id="rId100" name="Check Box 2978">
              <controlPr locked="0" defaultSize="0" autoFill="0" autoLine="0" autoPict="0">
                <anchor moveWithCells="1">
                  <from>
                    <xdr:col>19</xdr:col>
                    <xdr:colOff>45720</xdr:colOff>
                    <xdr:row>27</xdr:row>
                    <xdr:rowOff>0</xdr:rowOff>
                  </from>
                  <to>
                    <xdr:col>21</xdr:col>
                    <xdr:colOff>22860</xdr:colOff>
                    <xdr:row>28</xdr:row>
                    <xdr:rowOff>0</xdr:rowOff>
                  </to>
                </anchor>
              </controlPr>
            </control>
          </mc:Choice>
        </mc:AlternateContent>
        <mc:AlternateContent xmlns:mc="http://schemas.openxmlformats.org/markup-compatibility/2006">
          <mc:Choice Requires="x14">
            <control shapeId="18339" r:id="rId101" name="Check Box 2979">
              <controlPr locked="0" defaultSize="0" autoFill="0" autoLine="0" autoPict="0">
                <anchor moveWithCells="1">
                  <from>
                    <xdr:col>21</xdr:col>
                    <xdr:colOff>45720</xdr:colOff>
                    <xdr:row>27</xdr:row>
                    <xdr:rowOff>0</xdr:rowOff>
                  </from>
                  <to>
                    <xdr:col>23</xdr:col>
                    <xdr:colOff>22860</xdr:colOff>
                    <xdr:row>28</xdr:row>
                    <xdr:rowOff>0</xdr:rowOff>
                  </to>
                </anchor>
              </controlPr>
            </control>
          </mc:Choice>
        </mc:AlternateContent>
        <mc:AlternateContent xmlns:mc="http://schemas.openxmlformats.org/markup-compatibility/2006">
          <mc:Choice Requires="x14">
            <control shapeId="18340" r:id="rId102" name="Check Box 2980">
              <controlPr locked="0" defaultSize="0" autoFill="0" autoLine="0" autoPict="0">
                <anchor moveWithCells="1">
                  <from>
                    <xdr:col>23</xdr:col>
                    <xdr:colOff>53340</xdr:colOff>
                    <xdr:row>27</xdr:row>
                    <xdr:rowOff>0</xdr:rowOff>
                  </from>
                  <to>
                    <xdr:col>25</xdr:col>
                    <xdr:colOff>30480</xdr:colOff>
                    <xdr:row>28</xdr:row>
                    <xdr:rowOff>0</xdr:rowOff>
                  </to>
                </anchor>
              </controlPr>
            </control>
          </mc:Choice>
        </mc:AlternateContent>
        <mc:AlternateContent xmlns:mc="http://schemas.openxmlformats.org/markup-compatibility/2006">
          <mc:Choice Requires="x14">
            <control shapeId="18341" r:id="rId103" name="Check Box 2981">
              <controlPr locked="0" defaultSize="0" autoFill="0" autoLine="0" autoPict="0">
                <anchor moveWithCells="1">
                  <from>
                    <xdr:col>25</xdr:col>
                    <xdr:colOff>45720</xdr:colOff>
                    <xdr:row>27</xdr:row>
                    <xdr:rowOff>0</xdr:rowOff>
                  </from>
                  <to>
                    <xdr:col>27</xdr:col>
                    <xdr:colOff>22860</xdr:colOff>
                    <xdr:row>28</xdr:row>
                    <xdr:rowOff>0</xdr:rowOff>
                  </to>
                </anchor>
              </controlPr>
            </control>
          </mc:Choice>
        </mc:AlternateContent>
        <mc:AlternateContent xmlns:mc="http://schemas.openxmlformats.org/markup-compatibility/2006">
          <mc:Choice Requires="x14">
            <control shapeId="18342" r:id="rId104" name="Check Box 2982">
              <controlPr locked="0" defaultSize="0" autoFill="0" autoLine="0" autoPict="0">
                <anchor moveWithCells="1">
                  <from>
                    <xdr:col>27</xdr:col>
                    <xdr:colOff>121920</xdr:colOff>
                    <xdr:row>27</xdr:row>
                    <xdr:rowOff>0</xdr:rowOff>
                  </from>
                  <to>
                    <xdr:col>28</xdr:col>
                    <xdr:colOff>22860</xdr:colOff>
                    <xdr:row>28</xdr:row>
                    <xdr:rowOff>0</xdr:rowOff>
                  </to>
                </anchor>
              </controlPr>
            </control>
          </mc:Choice>
        </mc:AlternateContent>
        <mc:AlternateContent xmlns:mc="http://schemas.openxmlformats.org/markup-compatibility/2006">
          <mc:Choice Requires="x14">
            <control shapeId="18343" r:id="rId105" name="Check Box 2983">
              <controlPr locked="0" defaultSize="0" autoFill="0" autoLine="0" autoPict="0">
                <anchor moveWithCells="1">
                  <from>
                    <xdr:col>9</xdr:col>
                    <xdr:colOff>60960</xdr:colOff>
                    <xdr:row>28</xdr:row>
                    <xdr:rowOff>0</xdr:rowOff>
                  </from>
                  <to>
                    <xdr:col>11</xdr:col>
                    <xdr:colOff>45720</xdr:colOff>
                    <xdr:row>29</xdr:row>
                    <xdr:rowOff>0</xdr:rowOff>
                  </to>
                </anchor>
              </controlPr>
            </control>
          </mc:Choice>
        </mc:AlternateContent>
        <mc:AlternateContent xmlns:mc="http://schemas.openxmlformats.org/markup-compatibility/2006">
          <mc:Choice Requires="x14">
            <control shapeId="18344" r:id="rId106" name="Check Box 2984">
              <controlPr locked="0" defaultSize="0" autoFill="0" autoLine="0" autoPict="0">
                <anchor moveWithCells="1">
                  <from>
                    <xdr:col>11</xdr:col>
                    <xdr:colOff>53340</xdr:colOff>
                    <xdr:row>28</xdr:row>
                    <xdr:rowOff>0</xdr:rowOff>
                  </from>
                  <to>
                    <xdr:col>13</xdr:col>
                    <xdr:colOff>30480</xdr:colOff>
                    <xdr:row>29</xdr:row>
                    <xdr:rowOff>0</xdr:rowOff>
                  </to>
                </anchor>
              </controlPr>
            </control>
          </mc:Choice>
        </mc:AlternateContent>
        <mc:AlternateContent xmlns:mc="http://schemas.openxmlformats.org/markup-compatibility/2006">
          <mc:Choice Requires="x14">
            <control shapeId="18345" r:id="rId107" name="Check Box 2985">
              <controlPr locked="0" defaultSize="0" autoFill="0" autoLine="0" autoPict="0">
                <anchor moveWithCells="1">
                  <from>
                    <xdr:col>13</xdr:col>
                    <xdr:colOff>45720</xdr:colOff>
                    <xdr:row>28</xdr:row>
                    <xdr:rowOff>0</xdr:rowOff>
                  </from>
                  <to>
                    <xdr:col>15</xdr:col>
                    <xdr:colOff>22860</xdr:colOff>
                    <xdr:row>29</xdr:row>
                    <xdr:rowOff>0</xdr:rowOff>
                  </to>
                </anchor>
              </controlPr>
            </control>
          </mc:Choice>
        </mc:AlternateContent>
        <mc:AlternateContent xmlns:mc="http://schemas.openxmlformats.org/markup-compatibility/2006">
          <mc:Choice Requires="x14">
            <control shapeId="18346" r:id="rId108" name="Check Box 2986">
              <controlPr locked="0" defaultSize="0" autoFill="0" autoLine="0" autoPict="0">
                <anchor moveWithCells="1">
                  <from>
                    <xdr:col>15</xdr:col>
                    <xdr:colOff>30480</xdr:colOff>
                    <xdr:row>28</xdr:row>
                    <xdr:rowOff>0</xdr:rowOff>
                  </from>
                  <to>
                    <xdr:col>17</xdr:col>
                    <xdr:colOff>15240</xdr:colOff>
                    <xdr:row>29</xdr:row>
                    <xdr:rowOff>0</xdr:rowOff>
                  </to>
                </anchor>
              </controlPr>
            </control>
          </mc:Choice>
        </mc:AlternateContent>
        <mc:AlternateContent xmlns:mc="http://schemas.openxmlformats.org/markup-compatibility/2006">
          <mc:Choice Requires="x14">
            <control shapeId="18347" r:id="rId109" name="Check Box 2987">
              <controlPr locked="0" defaultSize="0" autoFill="0" autoLine="0" autoPict="0">
                <anchor moveWithCells="1">
                  <from>
                    <xdr:col>17</xdr:col>
                    <xdr:colOff>45720</xdr:colOff>
                    <xdr:row>28</xdr:row>
                    <xdr:rowOff>0</xdr:rowOff>
                  </from>
                  <to>
                    <xdr:col>19</xdr:col>
                    <xdr:colOff>22860</xdr:colOff>
                    <xdr:row>29</xdr:row>
                    <xdr:rowOff>0</xdr:rowOff>
                  </to>
                </anchor>
              </controlPr>
            </control>
          </mc:Choice>
        </mc:AlternateContent>
        <mc:AlternateContent xmlns:mc="http://schemas.openxmlformats.org/markup-compatibility/2006">
          <mc:Choice Requires="x14">
            <control shapeId="18348" r:id="rId110" name="Check Box 2988">
              <controlPr locked="0" defaultSize="0" autoFill="0" autoLine="0" autoPict="0">
                <anchor moveWithCells="1">
                  <from>
                    <xdr:col>19</xdr:col>
                    <xdr:colOff>45720</xdr:colOff>
                    <xdr:row>28</xdr:row>
                    <xdr:rowOff>0</xdr:rowOff>
                  </from>
                  <to>
                    <xdr:col>21</xdr:col>
                    <xdr:colOff>22860</xdr:colOff>
                    <xdr:row>29</xdr:row>
                    <xdr:rowOff>0</xdr:rowOff>
                  </to>
                </anchor>
              </controlPr>
            </control>
          </mc:Choice>
        </mc:AlternateContent>
        <mc:AlternateContent xmlns:mc="http://schemas.openxmlformats.org/markup-compatibility/2006">
          <mc:Choice Requires="x14">
            <control shapeId="18349" r:id="rId111" name="Check Box 2989">
              <controlPr locked="0" defaultSize="0" autoFill="0" autoLine="0" autoPict="0">
                <anchor moveWithCells="1">
                  <from>
                    <xdr:col>21</xdr:col>
                    <xdr:colOff>45720</xdr:colOff>
                    <xdr:row>28</xdr:row>
                    <xdr:rowOff>0</xdr:rowOff>
                  </from>
                  <to>
                    <xdr:col>23</xdr:col>
                    <xdr:colOff>22860</xdr:colOff>
                    <xdr:row>29</xdr:row>
                    <xdr:rowOff>0</xdr:rowOff>
                  </to>
                </anchor>
              </controlPr>
            </control>
          </mc:Choice>
        </mc:AlternateContent>
        <mc:AlternateContent xmlns:mc="http://schemas.openxmlformats.org/markup-compatibility/2006">
          <mc:Choice Requires="x14">
            <control shapeId="18350" r:id="rId112" name="Check Box 2990">
              <controlPr locked="0" defaultSize="0" autoFill="0" autoLine="0" autoPict="0">
                <anchor moveWithCells="1">
                  <from>
                    <xdr:col>23</xdr:col>
                    <xdr:colOff>53340</xdr:colOff>
                    <xdr:row>28</xdr:row>
                    <xdr:rowOff>0</xdr:rowOff>
                  </from>
                  <to>
                    <xdr:col>25</xdr:col>
                    <xdr:colOff>30480</xdr:colOff>
                    <xdr:row>29</xdr:row>
                    <xdr:rowOff>0</xdr:rowOff>
                  </to>
                </anchor>
              </controlPr>
            </control>
          </mc:Choice>
        </mc:AlternateContent>
        <mc:AlternateContent xmlns:mc="http://schemas.openxmlformats.org/markup-compatibility/2006">
          <mc:Choice Requires="x14">
            <control shapeId="18351" r:id="rId113" name="Check Box 2991">
              <controlPr locked="0" defaultSize="0" autoFill="0" autoLine="0" autoPict="0">
                <anchor moveWithCells="1">
                  <from>
                    <xdr:col>25</xdr:col>
                    <xdr:colOff>45720</xdr:colOff>
                    <xdr:row>28</xdr:row>
                    <xdr:rowOff>0</xdr:rowOff>
                  </from>
                  <to>
                    <xdr:col>27</xdr:col>
                    <xdr:colOff>22860</xdr:colOff>
                    <xdr:row>29</xdr:row>
                    <xdr:rowOff>0</xdr:rowOff>
                  </to>
                </anchor>
              </controlPr>
            </control>
          </mc:Choice>
        </mc:AlternateContent>
        <mc:AlternateContent xmlns:mc="http://schemas.openxmlformats.org/markup-compatibility/2006">
          <mc:Choice Requires="x14">
            <control shapeId="18352" r:id="rId114" name="Check Box 2992">
              <controlPr locked="0" defaultSize="0" autoFill="0" autoLine="0" autoPict="0">
                <anchor moveWithCells="1">
                  <from>
                    <xdr:col>27</xdr:col>
                    <xdr:colOff>121920</xdr:colOff>
                    <xdr:row>28</xdr:row>
                    <xdr:rowOff>0</xdr:rowOff>
                  </from>
                  <to>
                    <xdr:col>28</xdr:col>
                    <xdr:colOff>22860</xdr:colOff>
                    <xdr:row>29</xdr:row>
                    <xdr:rowOff>0</xdr:rowOff>
                  </to>
                </anchor>
              </controlPr>
            </control>
          </mc:Choice>
        </mc:AlternateContent>
        <mc:AlternateContent xmlns:mc="http://schemas.openxmlformats.org/markup-compatibility/2006">
          <mc:Choice Requires="x14">
            <control shapeId="18353" r:id="rId115" name="Check Box 2993">
              <controlPr locked="0" defaultSize="0" autoFill="0" autoLine="0" autoPict="0">
                <anchor moveWithCells="1">
                  <from>
                    <xdr:col>9</xdr:col>
                    <xdr:colOff>60960</xdr:colOff>
                    <xdr:row>29</xdr:row>
                    <xdr:rowOff>0</xdr:rowOff>
                  </from>
                  <to>
                    <xdr:col>11</xdr:col>
                    <xdr:colOff>45720</xdr:colOff>
                    <xdr:row>30</xdr:row>
                    <xdr:rowOff>0</xdr:rowOff>
                  </to>
                </anchor>
              </controlPr>
            </control>
          </mc:Choice>
        </mc:AlternateContent>
        <mc:AlternateContent xmlns:mc="http://schemas.openxmlformats.org/markup-compatibility/2006">
          <mc:Choice Requires="x14">
            <control shapeId="18354" r:id="rId116" name="Check Box 2994">
              <controlPr locked="0" defaultSize="0" autoFill="0" autoLine="0" autoPict="0">
                <anchor moveWithCells="1">
                  <from>
                    <xdr:col>11</xdr:col>
                    <xdr:colOff>53340</xdr:colOff>
                    <xdr:row>29</xdr:row>
                    <xdr:rowOff>0</xdr:rowOff>
                  </from>
                  <to>
                    <xdr:col>13</xdr:col>
                    <xdr:colOff>30480</xdr:colOff>
                    <xdr:row>30</xdr:row>
                    <xdr:rowOff>0</xdr:rowOff>
                  </to>
                </anchor>
              </controlPr>
            </control>
          </mc:Choice>
        </mc:AlternateContent>
        <mc:AlternateContent xmlns:mc="http://schemas.openxmlformats.org/markup-compatibility/2006">
          <mc:Choice Requires="x14">
            <control shapeId="18355" r:id="rId117" name="Check Box 2995">
              <controlPr locked="0" defaultSize="0" autoFill="0" autoLine="0" autoPict="0">
                <anchor moveWithCells="1">
                  <from>
                    <xdr:col>13</xdr:col>
                    <xdr:colOff>45720</xdr:colOff>
                    <xdr:row>29</xdr:row>
                    <xdr:rowOff>0</xdr:rowOff>
                  </from>
                  <to>
                    <xdr:col>15</xdr:col>
                    <xdr:colOff>22860</xdr:colOff>
                    <xdr:row>30</xdr:row>
                    <xdr:rowOff>0</xdr:rowOff>
                  </to>
                </anchor>
              </controlPr>
            </control>
          </mc:Choice>
        </mc:AlternateContent>
        <mc:AlternateContent xmlns:mc="http://schemas.openxmlformats.org/markup-compatibility/2006">
          <mc:Choice Requires="x14">
            <control shapeId="18356" r:id="rId118" name="Check Box 2996">
              <controlPr locked="0" defaultSize="0" autoFill="0" autoLine="0" autoPict="0">
                <anchor moveWithCells="1">
                  <from>
                    <xdr:col>15</xdr:col>
                    <xdr:colOff>30480</xdr:colOff>
                    <xdr:row>29</xdr:row>
                    <xdr:rowOff>0</xdr:rowOff>
                  </from>
                  <to>
                    <xdr:col>17</xdr:col>
                    <xdr:colOff>15240</xdr:colOff>
                    <xdr:row>30</xdr:row>
                    <xdr:rowOff>0</xdr:rowOff>
                  </to>
                </anchor>
              </controlPr>
            </control>
          </mc:Choice>
        </mc:AlternateContent>
        <mc:AlternateContent xmlns:mc="http://schemas.openxmlformats.org/markup-compatibility/2006">
          <mc:Choice Requires="x14">
            <control shapeId="18357" r:id="rId119" name="Check Box 2997">
              <controlPr locked="0" defaultSize="0" autoFill="0" autoLine="0" autoPict="0">
                <anchor moveWithCells="1">
                  <from>
                    <xdr:col>17</xdr:col>
                    <xdr:colOff>45720</xdr:colOff>
                    <xdr:row>29</xdr:row>
                    <xdr:rowOff>0</xdr:rowOff>
                  </from>
                  <to>
                    <xdr:col>19</xdr:col>
                    <xdr:colOff>22860</xdr:colOff>
                    <xdr:row>30</xdr:row>
                    <xdr:rowOff>0</xdr:rowOff>
                  </to>
                </anchor>
              </controlPr>
            </control>
          </mc:Choice>
        </mc:AlternateContent>
        <mc:AlternateContent xmlns:mc="http://schemas.openxmlformats.org/markup-compatibility/2006">
          <mc:Choice Requires="x14">
            <control shapeId="18358" r:id="rId120" name="Check Box 2998">
              <controlPr locked="0" defaultSize="0" autoFill="0" autoLine="0" autoPict="0">
                <anchor moveWithCells="1">
                  <from>
                    <xdr:col>19</xdr:col>
                    <xdr:colOff>45720</xdr:colOff>
                    <xdr:row>29</xdr:row>
                    <xdr:rowOff>0</xdr:rowOff>
                  </from>
                  <to>
                    <xdr:col>21</xdr:col>
                    <xdr:colOff>22860</xdr:colOff>
                    <xdr:row>30</xdr:row>
                    <xdr:rowOff>0</xdr:rowOff>
                  </to>
                </anchor>
              </controlPr>
            </control>
          </mc:Choice>
        </mc:AlternateContent>
        <mc:AlternateContent xmlns:mc="http://schemas.openxmlformats.org/markup-compatibility/2006">
          <mc:Choice Requires="x14">
            <control shapeId="18359" r:id="rId121" name="Check Box 2999">
              <controlPr locked="0" defaultSize="0" autoFill="0" autoLine="0" autoPict="0">
                <anchor moveWithCells="1">
                  <from>
                    <xdr:col>21</xdr:col>
                    <xdr:colOff>45720</xdr:colOff>
                    <xdr:row>29</xdr:row>
                    <xdr:rowOff>0</xdr:rowOff>
                  </from>
                  <to>
                    <xdr:col>23</xdr:col>
                    <xdr:colOff>22860</xdr:colOff>
                    <xdr:row>30</xdr:row>
                    <xdr:rowOff>0</xdr:rowOff>
                  </to>
                </anchor>
              </controlPr>
            </control>
          </mc:Choice>
        </mc:AlternateContent>
        <mc:AlternateContent xmlns:mc="http://schemas.openxmlformats.org/markup-compatibility/2006">
          <mc:Choice Requires="x14">
            <control shapeId="18360" r:id="rId122" name="Check Box 3000">
              <controlPr locked="0" defaultSize="0" autoFill="0" autoLine="0" autoPict="0">
                <anchor moveWithCells="1">
                  <from>
                    <xdr:col>23</xdr:col>
                    <xdr:colOff>53340</xdr:colOff>
                    <xdr:row>29</xdr:row>
                    <xdr:rowOff>0</xdr:rowOff>
                  </from>
                  <to>
                    <xdr:col>25</xdr:col>
                    <xdr:colOff>30480</xdr:colOff>
                    <xdr:row>30</xdr:row>
                    <xdr:rowOff>0</xdr:rowOff>
                  </to>
                </anchor>
              </controlPr>
            </control>
          </mc:Choice>
        </mc:AlternateContent>
        <mc:AlternateContent xmlns:mc="http://schemas.openxmlformats.org/markup-compatibility/2006">
          <mc:Choice Requires="x14">
            <control shapeId="18361" r:id="rId123" name="Check Box 3001">
              <controlPr locked="0" defaultSize="0" autoFill="0" autoLine="0" autoPict="0">
                <anchor moveWithCells="1">
                  <from>
                    <xdr:col>25</xdr:col>
                    <xdr:colOff>45720</xdr:colOff>
                    <xdr:row>29</xdr:row>
                    <xdr:rowOff>0</xdr:rowOff>
                  </from>
                  <to>
                    <xdr:col>27</xdr:col>
                    <xdr:colOff>22860</xdr:colOff>
                    <xdr:row>30</xdr:row>
                    <xdr:rowOff>0</xdr:rowOff>
                  </to>
                </anchor>
              </controlPr>
            </control>
          </mc:Choice>
        </mc:AlternateContent>
        <mc:AlternateContent xmlns:mc="http://schemas.openxmlformats.org/markup-compatibility/2006">
          <mc:Choice Requires="x14">
            <control shapeId="18362" r:id="rId124" name="Check Box 3002">
              <controlPr locked="0" defaultSize="0" autoFill="0" autoLine="0" autoPict="0">
                <anchor moveWithCells="1">
                  <from>
                    <xdr:col>27</xdr:col>
                    <xdr:colOff>121920</xdr:colOff>
                    <xdr:row>29</xdr:row>
                    <xdr:rowOff>0</xdr:rowOff>
                  </from>
                  <to>
                    <xdr:col>28</xdr:col>
                    <xdr:colOff>22860</xdr:colOff>
                    <xdr:row>30</xdr:row>
                    <xdr:rowOff>0</xdr:rowOff>
                  </to>
                </anchor>
              </controlPr>
            </control>
          </mc:Choice>
        </mc:AlternateContent>
        <mc:AlternateContent xmlns:mc="http://schemas.openxmlformats.org/markup-compatibility/2006">
          <mc:Choice Requires="x14">
            <control shapeId="18363" r:id="rId125" name="Check Box 3003">
              <controlPr locked="0" defaultSize="0" autoFill="0" autoLine="0" autoPict="0">
                <anchor moveWithCells="1">
                  <from>
                    <xdr:col>9</xdr:col>
                    <xdr:colOff>60960</xdr:colOff>
                    <xdr:row>30</xdr:row>
                    <xdr:rowOff>0</xdr:rowOff>
                  </from>
                  <to>
                    <xdr:col>11</xdr:col>
                    <xdr:colOff>45720</xdr:colOff>
                    <xdr:row>31</xdr:row>
                    <xdr:rowOff>0</xdr:rowOff>
                  </to>
                </anchor>
              </controlPr>
            </control>
          </mc:Choice>
        </mc:AlternateContent>
        <mc:AlternateContent xmlns:mc="http://schemas.openxmlformats.org/markup-compatibility/2006">
          <mc:Choice Requires="x14">
            <control shapeId="18364" r:id="rId126" name="Check Box 3004">
              <controlPr locked="0" defaultSize="0" autoFill="0" autoLine="0" autoPict="0">
                <anchor moveWithCells="1">
                  <from>
                    <xdr:col>11</xdr:col>
                    <xdr:colOff>53340</xdr:colOff>
                    <xdr:row>30</xdr:row>
                    <xdr:rowOff>0</xdr:rowOff>
                  </from>
                  <to>
                    <xdr:col>13</xdr:col>
                    <xdr:colOff>30480</xdr:colOff>
                    <xdr:row>31</xdr:row>
                    <xdr:rowOff>0</xdr:rowOff>
                  </to>
                </anchor>
              </controlPr>
            </control>
          </mc:Choice>
        </mc:AlternateContent>
        <mc:AlternateContent xmlns:mc="http://schemas.openxmlformats.org/markup-compatibility/2006">
          <mc:Choice Requires="x14">
            <control shapeId="18365" r:id="rId127" name="Check Box 3005">
              <controlPr locked="0" defaultSize="0" autoFill="0" autoLine="0" autoPict="0">
                <anchor moveWithCells="1">
                  <from>
                    <xdr:col>13</xdr:col>
                    <xdr:colOff>45720</xdr:colOff>
                    <xdr:row>30</xdr:row>
                    <xdr:rowOff>0</xdr:rowOff>
                  </from>
                  <to>
                    <xdr:col>15</xdr:col>
                    <xdr:colOff>22860</xdr:colOff>
                    <xdr:row>31</xdr:row>
                    <xdr:rowOff>0</xdr:rowOff>
                  </to>
                </anchor>
              </controlPr>
            </control>
          </mc:Choice>
        </mc:AlternateContent>
        <mc:AlternateContent xmlns:mc="http://schemas.openxmlformats.org/markup-compatibility/2006">
          <mc:Choice Requires="x14">
            <control shapeId="18366" r:id="rId128" name="Check Box 3006">
              <controlPr locked="0" defaultSize="0" autoFill="0" autoLine="0" autoPict="0">
                <anchor moveWithCells="1">
                  <from>
                    <xdr:col>15</xdr:col>
                    <xdr:colOff>30480</xdr:colOff>
                    <xdr:row>30</xdr:row>
                    <xdr:rowOff>0</xdr:rowOff>
                  </from>
                  <to>
                    <xdr:col>17</xdr:col>
                    <xdr:colOff>15240</xdr:colOff>
                    <xdr:row>31</xdr:row>
                    <xdr:rowOff>0</xdr:rowOff>
                  </to>
                </anchor>
              </controlPr>
            </control>
          </mc:Choice>
        </mc:AlternateContent>
        <mc:AlternateContent xmlns:mc="http://schemas.openxmlformats.org/markup-compatibility/2006">
          <mc:Choice Requires="x14">
            <control shapeId="18367" r:id="rId129" name="Check Box 3007">
              <controlPr locked="0" defaultSize="0" autoFill="0" autoLine="0" autoPict="0">
                <anchor moveWithCells="1">
                  <from>
                    <xdr:col>17</xdr:col>
                    <xdr:colOff>45720</xdr:colOff>
                    <xdr:row>30</xdr:row>
                    <xdr:rowOff>0</xdr:rowOff>
                  </from>
                  <to>
                    <xdr:col>19</xdr:col>
                    <xdr:colOff>22860</xdr:colOff>
                    <xdr:row>31</xdr:row>
                    <xdr:rowOff>0</xdr:rowOff>
                  </to>
                </anchor>
              </controlPr>
            </control>
          </mc:Choice>
        </mc:AlternateContent>
        <mc:AlternateContent xmlns:mc="http://schemas.openxmlformats.org/markup-compatibility/2006">
          <mc:Choice Requires="x14">
            <control shapeId="18368" r:id="rId130" name="Check Box 3008">
              <controlPr locked="0" defaultSize="0" autoFill="0" autoLine="0" autoPict="0">
                <anchor moveWithCells="1">
                  <from>
                    <xdr:col>19</xdr:col>
                    <xdr:colOff>45720</xdr:colOff>
                    <xdr:row>30</xdr:row>
                    <xdr:rowOff>0</xdr:rowOff>
                  </from>
                  <to>
                    <xdr:col>21</xdr:col>
                    <xdr:colOff>22860</xdr:colOff>
                    <xdr:row>31</xdr:row>
                    <xdr:rowOff>0</xdr:rowOff>
                  </to>
                </anchor>
              </controlPr>
            </control>
          </mc:Choice>
        </mc:AlternateContent>
        <mc:AlternateContent xmlns:mc="http://schemas.openxmlformats.org/markup-compatibility/2006">
          <mc:Choice Requires="x14">
            <control shapeId="18369" r:id="rId131" name="Check Box 3009">
              <controlPr locked="0" defaultSize="0" autoFill="0" autoLine="0" autoPict="0">
                <anchor moveWithCells="1">
                  <from>
                    <xdr:col>21</xdr:col>
                    <xdr:colOff>45720</xdr:colOff>
                    <xdr:row>30</xdr:row>
                    <xdr:rowOff>0</xdr:rowOff>
                  </from>
                  <to>
                    <xdr:col>23</xdr:col>
                    <xdr:colOff>22860</xdr:colOff>
                    <xdr:row>31</xdr:row>
                    <xdr:rowOff>0</xdr:rowOff>
                  </to>
                </anchor>
              </controlPr>
            </control>
          </mc:Choice>
        </mc:AlternateContent>
        <mc:AlternateContent xmlns:mc="http://schemas.openxmlformats.org/markup-compatibility/2006">
          <mc:Choice Requires="x14">
            <control shapeId="18370" r:id="rId132" name="Check Box 3010">
              <controlPr locked="0" defaultSize="0" autoFill="0" autoLine="0" autoPict="0">
                <anchor moveWithCells="1">
                  <from>
                    <xdr:col>23</xdr:col>
                    <xdr:colOff>53340</xdr:colOff>
                    <xdr:row>30</xdr:row>
                    <xdr:rowOff>0</xdr:rowOff>
                  </from>
                  <to>
                    <xdr:col>25</xdr:col>
                    <xdr:colOff>30480</xdr:colOff>
                    <xdr:row>31</xdr:row>
                    <xdr:rowOff>0</xdr:rowOff>
                  </to>
                </anchor>
              </controlPr>
            </control>
          </mc:Choice>
        </mc:AlternateContent>
        <mc:AlternateContent xmlns:mc="http://schemas.openxmlformats.org/markup-compatibility/2006">
          <mc:Choice Requires="x14">
            <control shapeId="18371" r:id="rId133" name="Check Box 3011">
              <controlPr locked="0" defaultSize="0" autoFill="0" autoLine="0" autoPict="0">
                <anchor moveWithCells="1">
                  <from>
                    <xdr:col>25</xdr:col>
                    <xdr:colOff>45720</xdr:colOff>
                    <xdr:row>30</xdr:row>
                    <xdr:rowOff>0</xdr:rowOff>
                  </from>
                  <to>
                    <xdr:col>27</xdr:col>
                    <xdr:colOff>22860</xdr:colOff>
                    <xdr:row>31</xdr:row>
                    <xdr:rowOff>0</xdr:rowOff>
                  </to>
                </anchor>
              </controlPr>
            </control>
          </mc:Choice>
        </mc:AlternateContent>
        <mc:AlternateContent xmlns:mc="http://schemas.openxmlformats.org/markup-compatibility/2006">
          <mc:Choice Requires="x14">
            <control shapeId="18372" r:id="rId134" name="Check Box 3012">
              <controlPr locked="0" defaultSize="0" autoFill="0" autoLine="0" autoPict="0">
                <anchor moveWithCells="1">
                  <from>
                    <xdr:col>27</xdr:col>
                    <xdr:colOff>121920</xdr:colOff>
                    <xdr:row>30</xdr:row>
                    <xdr:rowOff>0</xdr:rowOff>
                  </from>
                  <to>
                    <xdr:col>28</xdr:col>
                    <xdr:colOff>22860</xdr:colOff>
                    <xdr:row>31</xdr:row>
                    <xdr:rowOff>0</xdr:rowOff>
                  </to>
                </anchor>
              </controlPr>
            </control>
          </mc:Choice>
        </mc:AlternateContent>
        <mc:AlternateContent xmlns:mc="http://schemas.openxmlformats.org/markup-compatibility/2006">
          <mc:Choice Requires="x14">
            <control shapeId="18373" r:id="rId135" name="Check Box 3013">
              <controlPr locked="0" defaultSize="0" autoFill="0" autoLine="0" autoPict="0">
                <anchor moveWithCells="1">
                  <from>
                    <xdr:col>9</xdr:col>
                    <xdr:colOff>60960</xdr:colOff>
                    <xdr:row>31</xdr:row>
                    <xdr:rowOff>0</xdr:rowOff>
                  </from>
                  <to>
                    <xdr:col>11</xdr:col>
                    <xdr:colOff>45720</xdr:colOff>
                    <xdr:row>32</xdr:row>
                    <xdr:rowOff>0</xdr:rowOff>
                  </to>
                </anchor>
              </controlPr>
            </control>
          </mc:Choice>
        </mc:AlternateContent>
        <mc:AlternateContent xmlns:mc="http://schemas.openxmlformats.org/markup-compatibility/2006">
          <mc:Choice Requires="x14">
            <control shapeId="18374" r:id="rId136" name="Check Box 3014">
              <controlPr locked="0" defaultSize="0" autoFill="0" autoLine="0" autoPict="0">
                <anchor moveWithCells="1">
                  <from>
                    <xdr:col>11</xdr:col>
                    <xdr:colOff>53340</xdr:colOff>
                    <xdr:row>31</xdr:row>
                    <xdr:rowOff>0</xdr:rowOff>
                  </from>
                  <to>
                    <xdr:col>13</xdr:col>
                    <xdr:colOff>30480</xdr:colOff>
                    <xdr:row>32</xdr:row>
                    <xdr:rowOff>0</xdr:rowOff>
                  </to>
                </anchor>
              </controlPr>
            </control>
          </mc:Choice>
        </mc:AlternateContent>
        <mc:AlternateContent xmlns:mc="http://schemas.openxmlformats.org/markup-compatibility/2006">
          <mc:Choice Requires="x14">
            <control shapeId="18375" r:id="rId137" name="Check Box 3015">
              <controlPr locked="0" defaultSize="0" autoFill="0" autoLine="0" autoPict="0">
                <anchor moveWithCells="1">
                  <from>
                    <xdr:col>13</xdr:col>
                    <xdr:colOff>45720</xdr:colOff>
                    <xdr:row>31</xdr:row>
                    <xdr:rowOff>0</xdr:rowOff>
                  </from>
                  <to>
                    <xdr:col>15</xdr:col>
                    <xdr:colOff>22860</xdr:colOff>
                    <xdr:row>32</xdr:row>
                    <xdr:rowOff>0</xdr:rowOff>
                  </to>
                </anchor>
              </controlPr>
            </control>
          </mc:Choice>
        </mc:AlternateContent>
        <mc:AlternateContent xmlns:mc="http://schemas.openxmlformats.org/markup-compatibility/2006">
          <mc:Choice Requires="x14">
            <control shapeId="18376" r:id="rId138" name="Check Box 3016">
              <controlPr locked="0" defaultSize="0" autoFill="0" autoLine="0" autoPict="0">
                <anchor moveWithCells="1">
                  <from>
                    <xdr:col>15</xdr:col>
                    <xdr:colOff>30480</xdr:colOff>
                    <xdr:row>31</xdr:row>
                    <xdr:rowOff>0</xdr:rowOff>
                  </from>
                  <to>
                    <xdr:col>17</xdr:col>
                    <xdr:colOff>15240</xdr:colOff>
                    <xdr:row>32</xdr:row>
                    <xdr:rowOff>0</xdr:rowOff>
                  </to>
                </anchor>
              </controlPr>
            </control>
          </mc:Choice>
        </mc:AlternateContent>
        <mc:AlternateContent xmlns:mc="http://schemas.openxmlformats.org/markup-compatibility/2006">
          <mc:Choice Requires="x14">
            <control shapeId="18377" r:id="rId139" name="Check Box 3017">
              <controlPr locked="0" defaultSize="0" autoFill="0" autoLine="0" autoPict="0">
                <anchor moveWithCells="1">
                  <from>
                    <xdr:col>17</xdr:col>
                    <xdr:colOff>45720</xdr:colOff>
                    <xdr:row>31</xdr:row>
                    <xdr:rowOff>0</xdr:rowOff>
                  </from>
                  <to>
                    <xdr:col>19</xdr:col>
                    <xdr:colOff>22860</xdr:colOff>
                    <xdr:row>32</xdr:row>
                    <xdr:rowOff>0</xdr:rowOff>
                  </to>
                </anchor>
              </controlPr>
            </control>
          </mc:Choice>
        </mc:AlternateContent>
        <mc:AlternateContent xmlns:mc="http://schemas.openxmlformats.org/markup-compatibility/2006">
          <mc:Choice Requires="x14">
            <control shapeId="18378" r:id="rId140" name="Check Box 3018">
              <controlPr locked="0" defaultSize="0" autoFill="0" autoLine="0" autoPict="0">
                <anchor moveWithCells="1">
                  <from>
                    <xdr:col>19</xdr:col>
                    <xdr:colOff>45720</xdr:colOff>
                    <xdr:row>31</xdr:row>
                    <xdr:rowOff>0</xdr:rowOff>
                  </from>
                  <to>
                    <xdr:col>21</xdr:col>
                    <xdr:colOff>22860</xdr:colOff>
                    <xdr:row>32</xdr:row>
                    <xdr:rowOff>0</xdr:rowOff>
                  </to>
                </anchor>
              </controlPr>
            </control>
          </mc:Choice>
        </mc:AlternateContent>
        <mc:AlternateContent xmlns:mc="http://schemas.openxmlformats.org/markup-compatibility/2006">
          <mc:Choice Requires="x14">
            <control shapeId="18379" r:id="rId141" name="Check Box 3019">
              <controlPr locked="0" defaultSize="0" autoFill="0" autoLine="0" autoPict="0">
                <anchor moveWithCells="1">
                  <from>
                    <xdr:col>21</xdr:col>
                    <xdr:colOff>45720</xdr:colOff>
                    <xdr:row>31</xdr:row>
                    <xdr:rowOff>0</xdr:rowOff>
                  </from>
                  <to>
                    <xdr:col>23</xdr:col>
                    <xdr:colOff>22860</xdr:colOff>
                    <xdr:row>32</xdr:row>
                    <xdr:rowOff>0</xdr:rowOff>
                  </to>
                </anchor>
              </controlPr>
            </control>
          </mc:Choice>
        </mc:AlternateContent>
        <mc:AlternateContent xmlns:mc="http://schemas.openxmlformats.org/markup-compatibility/2006">
          <mc:Choice Requires="x14">
            <control shapeId="18380" r:id="rId142" name="Check Box 3020">
              <controlPr locked="0" defaultSize="0" autoFill="0" autoLine="0" autoPict="0">
                <anchor moveWithCells="1">
                  <from>
                    <xdr:col>23</xdr:col>
                    <xdr:colOff>53340</xdr:colOff>
                    <xdr:row>31</xdr:row>
                    <xdr:rowOff>0</xdr:rowOff>
                  </from>
                  <to>
                    <xdr:col>25</xdr:col>
                    <xdr:colOff>30480</xdr:colOff>
                    <xdr:row>32</xdr:row>
                    <xdr:rowOff>0</xdr:rowOff>
                  </to>
                </anchor>
              </controlPr>
            </control>
          </mc:Choice>
        </mc:AlternateContent>
        <mc:AlternateContent xmlns:mc="http://schemas.openxmlformats.org/markup-compatibility/2006">
          <mc:Choice Requires="x14">
            <control shapeId="18381" r:id="rId143" name="Check Box 3021">
              <controlPr locked="0" defaultSize="0" autoFill="0" autoLine="0" autoPict="0">
                <anchor moveWithCells="1">
                  <from>
                    <xdr:col>25</xdr:col>
                    <xdr:colOff>45720</xdr:colOff>
                    <xdr:row>31</xdr:row>
                    <xdr:rowOff>0</xdr:rowOff>
                  </from>
                  <to>
                    <xdr:col>27</xdr:col>
                    <xdr:colOff>22860</xdr:colOff>
                    <xdr:row>32</xdr:row>
                    <xdr:rowOff>0</xdr:rowOff>
                  </to>
                </anchor>
              </controlPr>
            </control>
          </mc:Choice>
        </mc:AlternateContent>
        <mc:AlternateContent xmlns:mc="http://schemas.openxmlformats.org/markup-compatibility/2006">
          <mc:Choice Requires="x14">
            <control shapeId="18382" r:id="rId144" name="Check Box 3022">
              <controlPr locked="0" defaultSize="0" autoFill="0" autoLine="0" autoPict="0">
                <anchor moveWithCells="1">
                  <from>
                    <xdr:col>27</xdr:col>
                    <xdr:colOff>121920</xdr:colOff>
                    <xdr:row>31</xdr:row>
                    <xdr:rowOff>0</xdr:rowOff>
                  </from>
                  <to>
                    <xdr:col>28</xdr:col>
                    <xdr:colOff>22860</xdr:colOff>
                    <xdr:row>32</xdr:row>
                    <xdr:rowOff>0</xdr:rowOff>
                  </to>
                </anchor>
              </controlPr>
            </control>
          </mc:Choice>
        </mc:AlternateContent>
        <mc:AlternateContent xmlns:mc="http://schemas.openxmlformats.org/markup-compatibility/2006">
          <mc:Choice Requires="x14">
            <control shapeId="18383" r:id="rId145" name="Check Box 3023">
              <controlPr locked="0" defaultSize="0" autoFill="0" autoLine="0" autoPict="0">
                <anchor moveWithCells="1">
                  <from>
                    <xdr:col>9</xdr:col>
                    <xdr:colOff>60960</xdr:colOff>
                    <xdr:row>32</xdr:row>
                    <xdr:rowOff>0</xdr:rowOff>
                  </from>
                  <to>
                    <xdr:col>11</xdr:col>
                    <xdr:colOff>45720</xdr:colOff>
                    <xdr:row>33</xdr:row>
                    <xdr:rowOff>0</xdr:rowOff>
                  </to>
                </anchor>
              </controlPr>
            </control>
          </mc:Choice>
        </mc:AlternateContent>
        <mc:AlternateContent xmlns:mc="http://schemas.openxmlformats.org/markup-compatibility/2006">
          <mc:Choice Requires="x14">
            <control shapeId="18384" r:id="rId146" name="Check Box 3024">
              <controlPr locked="0" defaultSize="0" autoFill="0" autoLine="0" autoPict="0">
                <anchor moveWithCells="1">
                  <from>
                    <xdr:col>11</xdr:col>
                    <xdr:colOff>53340</xdr:colOff>
                    <xdr:row>32</xdr:row>
                    <xdr:rowOff>0</xdr:rowOff>
                  </from>
                  <to>
                    <xdr:col>13</xdr:col>
                    <xdr:colOff>30480</xdr:colOff>
                    <xdr:row>33</xdr:row>
                    <xdr:rowOff>0</xdr:rowOff>
                  </to>
                </anchor>
              </controlPr>
            </control>
          </mc:Choice>
        </mc:AlternateContent>
        <mc:AlternateContent xmlns:mc="http://schemas.openxmlformats.org/markup-compatibility/2006">
          <mc:Choice Requires="x14">
            <control shapeId="18385" r:id="rId147" name="Check Box 3025">
              <controlPr locked="0" defaultSize="0" autoFill="0" autoLine="0" autoPict="0">
                <anchor moveWithCells="1">
                  <from>
                    <xdr:col>13</xdr:col>
                    <xdr:colOff>45720</xdr:colOff>
                    <xdr:row>32</xdr:row>
                    <xdr:rowOff>0</xdr:rowOff>
                  </from>
                  <to>
                    <xdr:col>15</xdr:col>
                    <xdr:colOff>22860</xdr:colOff>
                    <xdr:row>33</xdr:row>
                    <xdr:rowOff>0</xdr:rowOff>
                  </to>
                </anchor>
              </controlPr>
            </control>
          </mc:Choice>
        </mc:AlternateContent>
        <mc:AlternateContent xmlns:mc="http://schemas.openxmlformats.org/markup-compatibility/2006">
          <mc:Choice Requires="x14">
            <control shapeId="18386" r:id="rId148" name="Check Box 3026">
              <controlPr locked="0" defaultSize="0" autoFill="0" autoLine="0" autoPict="0">
                <anchor moveWithCells="1">
                  <from>
                    <xdr:col>15</xdr:col>
                    <xdr:colOff>30480</xdr:colOff>
                    <xdr:row>32</xdr:row>
                    <xdr:rowOff>0</xdr:rowOff>
                  </from>
                  <to>
                    <xdr:col>17</xdr:col>
                    <xdr:colOff>15240</xdr:colOff>
                    <xdr:row>33</xdr:row>
                    <xdr:rowOff>0</xdr:rowOff>
                  </to>
                </anchor>
              </controlPr>
            </control>
          </mc:Choice>
        </mc:AlternateContent>
        <mc:AlternateContent xmlns:mc="http://schemas.openxmlformats.org/markup-compatibility/2006">
          <mc:Choice Requires="x14">
            <control shapeId="18387" r:id="rId149" name="Check Box 3027">
              <controlPr locked="0" defaultSize="0" autoFill="0" autoLine="0" autoPict="0">
                <anchor moveWithCells="1">
                  <from>
                    <xdr:col>17</xdr:col>
                    <xdr:colOff>45720</xdr:colOff>
                    <xdr:row>32</xdr:row>
                    <xdr:rowOff>0</xdr:rowOff>
                  </from>
                  <to>
                    <xdr:col>19</xdr:col>
                    <xdr:colOff>22860</xdr:colOff>
                    <xdr:row>33</xdr:row>
                    <xdr:rowOff>0</xdr:rowOff>
                  </to>
                </anchor>
              </controlPr>
            </control>
          </mc:Choice>
        </mc:AlternateContent>
        <mc:AlternateContent xmlns:mc="http://schemas.openxmlformats.org/markup-compatibility/2006">
          <mc:Choice Requires="x14">
            <control shapeId="18388" r:id="rId150" name="Check Box 3028">
              <controlPr locked="0" defaultSize="0" autoFill="0" autoLine="0" autoPict="0">
                <anchor moveWithCells="1">
                  <from>
                    <xdr:col>19</xdr:col>
                    <xdr:colOff>45720</xdr:colOff>
                    <xdr:row>32</xdr:row>
                    <xdr:rowOff>0</xdr:rowOff>
                  </from>
                  <to>
                    <xdr:col>21</xdr:col>
                    <xdr:colOff>22860</xdr:colOff>
                    <xdr:row>33</xdr:row>
                    <xdr:rowOff>0</xdr:rowOff>
                  </to>
                </anchor>
              </controlPr>
            </control>
          </mc:Choice>
        </mc:AlternateContent>
        <mc:AlternateContent xmlns:mc="http://schemas.openxmlformats.org/markup-compatibility/2006">
          <mc:Choice Requires="x14">
            <control shapeId="18389" r:id="rId151" name="Check Box 3029">
              <controlPr locked="0" defaultSize="0" autoFill="0" autoLine="0" autoPict="0">
                <anchor moveWithCells="1">
                  <from>
                    <xdr:col>21</xdr:col>
                    <xdr:colOff>45720</xdr:colOff>
                    <xdr:row>32</xdr:row>
                    <xdr:rowOff>0</xdr:rowOff>
                  </from>
                  <to>
                    <xdr:col>23</xdr:col>
                    <xdr:colOff>22860</xdr:colOff>
                    <xdr:row>33</xdr:row>
                    <xdr:rowOff>0</xdr:rowOff>
                  </to>
                </anchor>
              </controlPr>
            </control>
          </mc:Choice>
        </mc:AlternateContent>
        <mc:AlternateContent xmlns:mc="http://schemas.openxmlformats.org/markup-compatibility/2006">
          <mc:Choice Requires="x14">
            <control shapeId="18390" r:id="rId152" name="Check Box 3030">
              <controlPr locked="0" defaultSize="0" autoFill="0" autoLine="0" autoPict="0">
                <anchor moveWithCells="1">
                  <from>
                    <xdr:col>23</xdr:col>
                    <xdr:colOff>53340</xdr:colOff>
                    <xdr:row>32</xdr:row>
                    <xdr:rowOff>0</xdr:rowOff>
                  </from>
                  <to>
                    <xdr:col>25</xdr:col>
                    <xdr:colOff>30480</xdr:colOff>
                    <xdr:row>33</xdr:row>
                    <xdr:rowOff>0</xdr:rowOff>
                  </to>
                </anchor>
              </controlPr>
            </control>
          </mc:Choice>
        </mc:AlternateContent>
        <mc:AlternateContent xmlns:mc="http://schemas.openxmlformats.org/markup-compatibility/2006">
          <mc:Choice Requires="x14">
            <control shapeId="18391" r:id="rId153" name="Check Box 3031">
              <controlPr locked="0" defaultSize="0" autoFill="0" autoLine="0" autoPict="0">
                <anchor moveWithCells="1">
                  <from>
                    <xdr:col>25</xdr:col>
                    <xdr:colOff>45720</xdr:colOff>
                    <xdr:row>32</xdr:row>
                    <xdr:rowOff>0</xdr:rowOff>
                  </from>
                  <to>
                    <xdr:col>27</xdr:col>
                    <xdr:colOff>22860</xdr:colOff>
                    <xdr:row>33</xdr:row>
                    <xdr:rowOff>0</xdr:rowOff>
                  </to>
                </anchor>
              </controlPr>
            </control>
          </mc:Choice>
        </mc:AlternateContent>
        <mc:AlternateContent xmlns:mc="http://schemas.openxmlformats.org/markup-compatibility/2006">
          <mc:Choice Requires="x14">
            <control shapeId="18392" r:id="rId154" name="Check Box 3032">
              <controlPr locked="0" defaultSize="0" autoFill="0" autoLine="0" autoPict="0">
                <anchor moveWithCells="1">
                  <from>
                    <xdr:col>27</xdr:col>
                    <xdr:colOff>121920</xdr:colOff>
                    <xdr:row>32</xdr:row>
                    <xdr:rowOff>0</xdr:rowOff>
                  </from>
                  <to>
                    <xdr:col>28</xdr:col>
                    <xdr:colOff>22860</xdr:colOff>
                    <xdr:row>33</xdr:row>
                    <xdr:rowOff>0</xdr:rowOff>
                  </to>
                </anchor>
              </controlPr>
            </control>
          </mc:Choice>
        </mc:AlternateContent>
        <mc:AlternateContent xmlns:mc="http://schemas.openxmlformats.org/markup-compatibility/2006">
          <mc:Choice Requires="x14">
            <control shapeId="18393" r:id="rId155" name="Check Box 3033">
              <controlPr locked="0" defaultSize="0" autoFill="0" autoLine="0" autoPict="0">
                <anchor moveWithCells="1">
                  <from>
                    <xdr:col>9</xdr:col>
                    <xdr:colOff>60960</xdr:colOff>
                    <xdr:row>33</xdr:row>
                    <xdr:rowOff>0</xdr:rowOff>
                  </from>
                  <to>
                    <xdr:col>11</xdr:col>
                    <xdr:colOff>45720</xdr:colOff>
                    <xdr:row>34</xdr:row>
                    <xdr:rowOff>0</xdr:rowOff>
                  </to>
                </anchor>
              </controlPr>
            </control>
          </mc:Choice>
        </mc:AlternateContent>
        <mc:AlternateContent xmlns:mc="http://schemas.openxmlformats.org/markup-compatibility/2006">
          <mc:Choice Requires="x14">
            <control shapeId="18394" r:id="rId156" name="Check Box 3034">
              <controlPr locked="0" defaultSize="0" autoFill="0" autoLine="0" autoPict="0">
                <anchor moveWithCells="1">
                  <from>
                    <xdr:col>11</xdr:col>
                    <xdr:colOff>53340</xdr:colOff>
                    <xdr:row>33</xdr:row>
                    <xdr:rowOff>0</xdr:rowOff>
                  </from>
                  <to>
                    <xdr:col>13</xdr:col>
                    <xdr:colOff>30480</xdr:colOff>
                    <xdr:row>34</xdr:row>
                    <xdr:rowOff>0</xdr:rowOff>
                  </to>
                </anchor>
              </controlPr>
            </control>
          </mc:Choice>
        </mc:AlternateContent>
        <mc:AlternateContent xmlns:mc="http://schemas.openxmlformats.org/markup-compatibility/2006">
          <mc:Choice Requires="x14">
            <control shapeId="18395" r:id="rId157" name="Check Box 3035">
              <controlPr locked="0" defaultSize="0" autoFill="0" autoLine="0" autoPict="0">
                <anchor moveWithCells="1">
                  <from>
                    <xdr:col>13</xdr:col>
                    <xdr:colOff>45720</xdr:colOff>
                    <xdr:row>33</xdr:row>
                    <xdr:rowOff>0</xdr:rowOff>
                  </from>
                  <to>
                    <xdr:col>15</xdr:col>
                    <xdr:colOff>22860</xdr:colOff>
                    <xdr:row>34</xdr:row>
                    <xdr:rowOff>0</xdr:rowOff>
                  </to>
                </anchor>
              </controlPr>
            </control>
          </mc:Choice>
        </mc:AlternateContent>
        <mc:AlternateContent xmlns:mc="http://schemas.openxmlformats.org/markup-compatibility/2006">
          <mc:Choice Requires="x14">
            <control shapeId="18396" r:id="rId158" name="Check Box 3036">
              <controlPr locked="0" defaultSize="0" autoFill="0" autoLine="0" autoPict="0">
                <anchor moveWithCells="1">
                  <from>
                    <xdr:col>15</xdr:col>
                    <xdr:colOff>30480</xdr:colOff>
                    <xdr:row>33</xdr:row>
                    <xdr:rowOff>0</xdr:rowOff>
                  </from>
                  <to>
                    <xdr:col>17</xdr:col>
                    <xdr:colOff>15240</xdr:colOff>
                    <xdr:row>34</xdr:row>
                    <xdr:rowOff>0</xdr:rowOff>
                  </to>
                </anchor>
              </controlPr>
            </control>
          </mc:Choice>
        </mc:AlternateContent>
        <mc:AlternateContent xmlns:mc="http://schemas.openxmlformats.org/markup-compatibility/2006">
          <mc:Choice Requires="x14">
            <control shapeId="18397" r:id="rId159" name="Check Box 3037">
              <controlPr locked="0" defaultSize="0" autoFill="0" autoLine="0" autoPict="0">
                <anchor moveWithCells="1">
                  <from>
                    <xdr:col>17</xdr:col>
                    <xdr:colOff>45720</xdr:colOff>
                    <xdr:row>33</xdr:row>
                    <xdr:rowOff>0</xdr:rowOff>
                  </from>
                  <to>
                    <xdr:col>19</xdr:col>
                    <xdr:colOff>22860</xdr:colOff>
                    <xdr:row>34</xdr:row>
                    <xdr:rowOff>0</xdr:rowOff>
                  </to>
                </anchor>
              </controlPr>
            </control>
          </mc:Choice>
        </mc:AlternateContent>
        <mc:AlternateContent xmlns:mc="http://schemas.openxmlformats.org/markup-compatibility/2006">
          <mc:Choice Requires="x14">
            <control shapeId="18398" r:id="rId160" name="Check Box 3038">
              <controlPr locked="0" defaultSize="0" autoFill="0" autoLine="0" autoPict="0">
                <anchor moveWithCells="1">
                  <from>
                    <xdr:col>19</xdr:col>
                    <xdr:colOff>45720</xdr:colOff>
                    <xdr:row>33</xdr:row>
                    <xdr:rowOff>0</xdr:rowOff>
                  </from>
                  <to>
                    <xdr:col>21</xdr:col>
                    <xdr:colOff>22860</xdr:colOff>
                    <xdr:row>34</xdr:row>
                    <xdr:rowOff>0</xdr:rowOff>
                  </to>
                </anchor>
              </controlPr>
            </control>
          </mc:Choice>
        </mc:AlternateContent>
        <mc:AlternateContent xmlns:mc="http://schemas.openxmlformats.org/markup-compatibility/2006">
          <mc:Choice Requires="x14">
            <control shapeId="18399" r:id="rId161" name="Check Box 3039">
              <controlPr locked="0" defaultSize="0" autoFill="0" autoLine="0" autoPict="0">
                <anchor moveWithCells="1">
                  <from>
                    <xdr:col>21</xdr:col>
                    <xdr:colOff>45720</xdr:colOff>
                    <xdr:row>33</xdr:row>
                    <xdr:rowOff>0</xdr:rowOff>
                  </from>
                  <to>
                    <xdr:col>23</xdr:col>
                    <xdr:colOff>22860</xdr:colOff>
                    <xdr:row>34</xdr:row>
                    <xdr:rowOff>0</xdr:rowOff>
                  </to>
                </anchor>
              </controlPr>
            </control>
          </mc:Choice>
        </mc:AlternateContent>
        <mc:AlternateContent xmlns:mc="http://schemas.openxmlformats.org/markup-compatibility/2006">
          <mc:Choice Requires="x14">
            <control shapeId="18400" r:id="rId162" name="Check Box 3040">
              <controlPr locked="0" defaultSize="0" autoFill="0" autoLine="0" autoPict="0">
                <anchor moveWithCells="1">
                  <from>
                    <xdr:col>23</xdr:col>
                    <xdr:colOff>53340</xdr:colOff>
                    <xdr:row>33</xdr:row>
                    <xdr:rowOff>0</xdr:rowOff>
                  </from>
                  <to>
                    <xdr:col>25</xdr:col>
                    <xdr:colOff>30480</xdr:colOff>
                    <xdr:row>34</xdr:row>
                    <xdr:rowOff>0</xdr:rowOff>
                  </to>
                </anchor>
              </controlPr>
            </control>
          </mc:Choice>
        </mc:AlternateContent>
        <mc:AlternateContent xmlns:mc="http://schemas.openxmlformats.org/markup-compatibility/2006">
          <mc:Choice Requires="x14">
            <control shapeId="18401" r:id="rId163" name="Check Box 3041">
              <controlPr locked="0" defaultSize="0" autoFill="0" autoLine="0" autoPict="0">
                <anchor moveWithCells="1">
                  <from>
                    <xdr:col>25</xdr:col>
                    <xdr:colOff>45720</xdr:colOff>
                    <xdr:row>33</xdr:row>
                    <xdr:rowOff>0</xdr:rowOff>
                  </from>
                  <to>
                    <xdr:col>27</xdr:col>
                    <xdr:colOff>22860</xdr:colOff>
                    <xdr:row>34</xdr:row>
                    <xdr:rowOff>0</xdr:rowOff>
                  </to>
                </anchor>
              </controlPr>
            </control>
          </mc:Choice>
        </mc:AlternateContent>
        <mc:AlternateContent xmlns:mc="http://schemas.openxmlformats.org/markup-compatibility/2006">
          <mc:Choice Requires="x14">
            <control shapeId="18402" r:id="rId164" name="Check Box 3042">
              <controlPr locked="0" defaultSize="0" autoFill="0" autoLine="0" autoPict="0">
                <anchor moveWithCells="1">
                  <from>
                    <xdr:col>27</xdr:col>
                    <xdr:colOff>121920</xdr:colOff>
                    <xdr:row>33</xdr:row>
                    <xdr:rowOff>0</xdr:rowOff>
                  </from>
                  <to>
                    <xdr:col>28</xdr:col>
                    <xdr:colOff>22860</xdr:colOff>
                    <xdr:row>34</xdr:row>
                    <xdr:rowOff>0</xdr:rowOff>
                  </to>
                </anchor>
              </controlPr>
            </control>
          </mc:Choice>
        </mc:AlternateContent>
        <mc:AlternateContent xmlns:mc="http://schemas.openxmlformats.org/markup-compatibility/2006">
          <mc:Choice Requires="x14">
            <control shapeId="18403" r:id="rId165" name="Check Box 3043">
              <controlPr locked="0" defaultSize="0" autoFill="0" autoLine="0" autoPict="0">
                <anchor moveWithCells="1">
                  <from>
                    <xdr:col>9</xdr:col>
                    <xdr:colOff>60960</xdr:colOff>
                    <xdr:row>34</xdr:row>
                    <xdr:rowOff>0</xdr:rowOff>
                  </from>
                  <to>
                    <xdr:col>11</xdr:col>
                    <xdr:colOff>45720</xdr:colOff>
                    <xdr:row>35</xdr:row>
                    <xdr:rowOff>0</xdr:rowOff>
                  </to>
                </anchor>
              </controlPr>
            </control>
          </mc:Choice>
        </mc:AlternateContent>
        <mc:AlternateContent xmlns:mc="http://schemas.openxmlformats.org/markup-compatibility/2006">
          <mc:Choice Requires="x14">
            <control shapeId="18404" r:id="rId166" name="Check Box 3044">
              <controlPr locked="0" defaultSize="0" autoFill="0" autoLine="0" autoPict="0">
                <anchor moveWithCells="1">
                  <from>
                    <xdr:col>11</xdr:col>
                    <xdr:colOff>53340</xdr:colOff>
                    <xdr:row>34</xdr:row>
                    <xdr:rowOff>0</xdr:rowOff>
                  </from>
                  <to>
                    <xdr:col>13</xdr:col>
                    <xdr:colOff>30480</xdr:colOff>
                    <xdr:row>35</xdr:row>
                    <xdr:rowOff>0</xdr:rowOff>
                  </to>
                </anchor>
              </controlPr>
            </control>
          </mc:Choice>
        </mc:AlternateContent>
        <mc:AlternateContent xmlns:mc="http://schemas.openxmlformats.org/markup-compatibility/2006">
          <mc:Choice Requires="x14">
            <control shapeId="18405" r:id="rId167" name="Check Box 3045">
              <controlPr locked="0" defaultSize="0" autoFill="0" autoLine="0" autoPict="0">
                <anchor moveWithCells="1">
                  <from>
                    <xdr:col>13</xdr:col>
                    <xdr:colOff>45720</xdr:colOff>
                    <xdr:row>34</xdr:row>
                    <xdr:rowOff>0</xdr:rowOff>
                  </from>
                  <to>
                    <xdr:col>15</xdr:col>
                    <xdr:colOff>22860</xdr:colOff>
                    <xdr:row>35</xdr:row>
                    <xdr:rowOff>0</xdr:rowOff>
                  </to>
                </anchor>
              </controlPr>
            </control>
          </mc:Choice>
        </mc:AlternateContent>
        <mc:AlternateContent xmlns:mc="http://schemas.openxmlformats.org/markup-compatibility/2006">
          <mc:Choice Requires="x14">
            <control shapeId="18406" r:id="rId168" name="Check Box 3046">
              <controlPr locked="0" defaultSize="0" autoFill="0" autoLine="0" autoPict="0">
                <anchor moveWithCells="1">
                  <from>
                    <xdr:col>15</xdr:col>
                    <xdr:colOff>30480</xdr:colOff>
                    <xdr:row>34</xdr:row>
                    <xdr:rowOff>0</xdr:rowOff>
                  </from>
                  <to>
                    <xdr:col>17</xdr:col>
                    <xdr:colOff>15240</xdr:colOff>
                    <xdr:row>35</xdr:row>
                    <xdr:rowOff>0</xdr:rowOff>
                  </to>
                </anchor>
              </controlPr>
            </control>
          </mc:Choice>
        </mc:AlternateContent>
        <mc:AlternateContent xmlns:mc="http://schemas.openxmlformats.org/markup-compatibility/2006">
          <mc:Choice Requires="x14">
            <control shapeId="18407" r:id="rId169" name="Check Box 3047">
              <controlPr locked="0" defaultSize="0" autoFill="0" autoLine="0" autoPict="0">
                <anchor moveWithCells="1">
                  <from>
                    <xdr:col>17</xdr:col>
                    <xdr:colOff>45720</xdr:colOff>
                    <xdr:row>34</xdr:row>
                    <xdr:rowOff>0</xdr:rowOff>
                  </from>
                  <to>
                    <xdr:col>19</xdr:col>
                    <xdr:colOff>22860</xdr:colOff>
                    <xdr:row>35</xdr:row>
                    <xdr:rowOff>0</xdr:rowOff>
                  </to>
                </anchor>
              </controlPr>
            </control>
          </mc:Choice>
        </mc:AlternateContent>
        <mc:AlternateContent xmlns:mc="http://schemas.openxmlformats.org/markup-compatibility/2006">
          <mc:Choice Requires="x14">
            <control shapeId="18408" r:id="rId170" name="Check Box 3048">
              <controlPr locked="0" defaultSize="0" autoFill="0" autoLine="0" autoPict="0">
                <anchor moveWithCells="1">
                  <from>
                    <xdr:col>19</xdr:col>
                    <xdr:colOff>45720</xdr:colOff>
                    <xdr:row>34</xdr:row>
                    <xdr:rowOff>0</xdr:rowOff>
                  </from>
                  <to>
                    <xdr:col>21</xdr:col>
                    <xdr:colOff>22860</xdr:colOff>
                    <xdr:row>35</xdr:row>
                    <xdr:rowOff>0</xdr:rowOff>
                  </to>
                </anchor>
              </controlPr>
            </control>
          </mc:Choice>
        </mc:AlternateContent>
        <mc:AlternateContent xmlns:mc="http://schemas.openxmlformats.org/markup-compatibility/2006">
          <mc:Choice Requires="x14">
            <control shapeId="18409" r:id="rId171" name="Check Box 3049">
              <controlPr locked="0" defaultSize="0" autoFill="0" autoLine="0" autoPict="0">
                <anchor moveWithCells="1">
                  <from>
                    <xdr:col>21</xdr:col>
                    <xdr:colOff>45720</xdr:colOff>
                    <xdr:row>34</xdr:row>
                    <xdr:rowOff>0</xdr:rowOff>
                  </from>
                  <to>
                    <xdr:col>23</xdr:col>
                    <xdr:colOff>22860</xdr:colOff>
                    <xdr:row>35</xdr:row>
                    <xdr:rowOff>0</xdr:rowOff>
                  </to>
                </anchor>
              </controlPr>
            </control>
          </mc:Choice>
        </mc:AlternateContent>
        <mc:AlternateContent xmlns:mc="http://schemas.openxmlformats.org/markup-compatibility/2006">
          <mc:Choice Requires="x14">
            <control shapeId="18410" r:id="rId172" name="Check Box 3050">
              <controlPr locked="0" defaultSize="0" autoFill="0" autoLine="0" autoPict="0">
                <anchor moveWithCells="1">
                  <from>
                    <xdr:col>23</xdr:col>
                    <xdr:colOff>53340</xdr:colOff>
                    <xdr:row>34</xdr:row>
                    <xdr:rowOff>0</xdr:rowOff>
                  </from>
                  <to>
                    <xdr:col>25</xdr:col>
                    <xdr:colOff>30480</xdr:colOff>
                    <xdr:row>35</xdr:row>
                    <xdr:rowOff>0</xdr:rowOff>
                  </to>
                </anchor>
              </controlPr>
            </control>
          </mc:Choice>
        </mc:AlternateContent>
        <mc:AlternateContent xmlns:mc="http://schemas.openxmlformats.org/markup-compatibility/2006">
          <mc:Choice Requires="x14">
            <control shapeId="18411" r:id="rId173" name="Check Box 3051">
              <controlPr locked="0" defaultSize="0" autoFill="0" autoLine="0" autoPict="0">
                <anchor moveWithCells="1">
                  <from>
                    <xdr:col>25</xdr:col>
                    <xdr:colOff>45720</xdr:colOff>
                    <xdr:row>34</xdr:row>
                    <xdr:rowOff>0</xdr:rowOff>
                  </from>
                  <to>
                    <xdr:col>27</xdr:col>
                    <xdr:colOff>22860</xdr:colOff>
                    <xdr:row>35</xdr:row>
                    <xdr:rowOff>0</xdr:rowOff>
                  </to>
                </anchor>
              </controlPr>
            </control>
          </mc:Choice>
        </mc:AlternateContent>
        <mc:AlternateContent xmlns:mc="http://schemas.openxmlformats.org/markup-compatibility/2006">
          <mc:Choice Requires="x14">
            <control shapeId="18412" r:id="rId174" name="Check Box 3052">
              <controlPr locked="0" defaultSize="0" autoFill="0" autoLine="0" autoPict="0">
                <anchor moveWithCells="1">
                  <from>
                    <xdr:col>27</xdr:col>
                    <xdr:colOff>121920</xdr:colOff>
                    <xdr:row>34</xdr:row>
                    <xdr:rowOff>0</xdr:rowOff>
                  </from>
                  <to>
                    <xdr:col>28</xdr:col>
                    <xdr:colOff>22860</xdr:colOff>
                    <xdr:row>35</xdr:row>
                    <xdr:rowOff>0</xdr:rowOff>
                  </to>
                </anchor>
              </controlPr>
            </control>
          </mc:Choice>
        </mc:AlternateContent>
        <mc:AlternateContent xmlns:mc="http://schemas.openxmlformats.org/markup-compatibility/2006">
          <mc:Choice Requires="x14">
            <control shapeId="18413" r:id="rId175" name="Check Box 3053">
              <controlPr locked="0" defaultSize="0" autoFill="0" autoLine="0" autoPict="0">
                <anchor moveWithCells="1">
                  <from>
                    <xdr:col>9</xdr:col>
                    <xdr:colOff>60960</xdr:colOff>
                    <xdr:row>35</xdr:row>
                    <xdr:rowOff>0</xdr:rowOff>
                  </from>
                  <to>
                    <xdr:col>11</xdr:col>
                    <xdr:colOff>45720</xdr:colOff>
                    <xdr:row>36</xdr:row>
                    <xdr:rowOff>0</xdr:rowOff>
                  </to>
                </anchor>
              </controlPr>
            </control>
          </mc:Choice>
        </mc:AlternateContent>
        <mc:AlternateContent xmlns:mc="http://schemas.openxmlformats.org/markup-compatibility/2006">
          <mc:Choice Requires="x14">
            <control shapeId="18414" r:id="rId176" name="Check Box 3054">
              <controlPr locked="0" defaultSize="0" autoFill="0" autoLine="0" autoPict="0">
                <anchor moveWithCells="1">
                  <from>
                    <xdr:col>11</xdr:col>
                    <xdr:colOff>53340</xdr:colOff>
                    <xdr:row>35</xdr:row>
                    <xdr:rowOff>0</xdr:rowOff>
                  </from>
                  <to>
                    <xdr:col>13</xdr:col>
                    <xdr:colOff>30480</xdr:colOff>
                    <xdr:row>36</xdr:row>
                    <xdr:rowOff>0</xdr:rowOff>
                  </to>
                </anchor>
              </controlPr>
            </control>
          </mc:Choice>
        </mc:AlternateContent>
        <mc:AlternateContent xmlns:mc="http://schemas.openxmlformats.org/markup-compatibility/2006">
          <mc:Choice Requires="x14">
            <control shapeId="18415" r:id="rId177" name="Check Box 3055">
              <controlPr locked="0" defaultSize="0" autoFill="0" autoLine="0" autoPict="0">
                <anchor moveWithCells="1">
                  <from>
                    <xdr:col>13</xdr:col>
                    <xdr:colOff>45720</xdr:colOff>
                    <xdr:row>35</xdr:row>
                    <xdr:rowOff>0</xdr:rowOff>
                  </from>
                  <to>
                    <xdr:col>15</xdr:col>
                    <xdr:colOff>22860</xdr:colOff>
                    <xdr:row>36</xdr:row>
                    <xdr:rowOff>0</xdr:rowOff>
                  </to>
                </anchor>
              </controlPr>
            </control>
          </mc:Choice>
        </mc:AlternateContent>
        <mc:AlternateContent xmlns:mc="http://schemas.openxmlformats.org/markup-compatibility/2006">
          <mc:Choice Requires="x14">
            <control shapeId="18416" r:id="rId178" name="Check Box 3056">
              <controlPr locked="0" defaultSize="0" autoFill="0" autoLine="0" autoPict="0">
                <anchor moveWithCells="1">
                  <from>
                    <xdr:col>15</xdr:col>
                    <xdr:colOff>30480</xdr:colOff>
                    <xdr:row>35</xdr:row>
                    <xdr:rowOff>0</xdr:rowOff>
                  </from>
                  <to>
                    <xdr:col>17</xdr:col>
                    <xdr:colOff>15240</xdr:colOff>
                    <xdr:row>36</xdr:row>
                    <xdr:rowOff>0</xdr:rowOff>
                  </to>
                </anchor>
              </controlPr>
            </control>
          </mc:Choice>
        </mc:AlternateContent>
        <mc:AlternateContent xmlns:mc="http://schemas.openxmlformats.org/markup-compatibility/2006">
          <mc:Choice Requires="x14">
            <control shapeId="18417" r:id="rId179" name="Check Box 3057">
              <controlPr locked="0" defaultSize="0" autoFill="0" autoLine="0" autoPict="0">
                <anchor moveWithCells="1">
                  <from>
                    <xdr:col>17</xdr:col>
                    <xdr:colOff>45720</xdr:colOff>
                    <xdr:row>35</xdr:row>
                    <xdr:rowOff>0</xdr:rowOff>
                  </from>
                  <to>
                    <xdr:col>19</xdr:col>
                    <xdr:colOff>22860</xdr:colOff>
                    <xdr:row>36</xdr:row>
                    <xdr:rowOff>0</xdr:rowOff>
                  </to>
                </anchor>
              </controlPr>
            </control>
          </mc:Choice>
        </mc:AlternateContent>
        <mc:AlternateContent xmlns:mc="http://schemas.openxmlformats.org/markup-compatibility/2006">
          <mc:Choice Requires="x14">
            <control shapeId="18418" r:id="rId180" name="Check Box 3058">
              <controlPr locked="0" defaultSize="0" autoFill="0" autoLine="0" autoPict="0">
                <anchor moveWithCells="1">
                  <from>
                    <xdr:col>19</xdr:col>
                    <xdr:colOff>45720</xdr:colOff>
                    <xdr:row>35</xdr:row>
                    <xdr:rowOff>0</xdr:rowOff>
                  </from>
                  <to>
                    <xdr:col>21</xdr:col>
                    <xdr:colOff>22860</xdr:colOff>
                    <xdr:row>36</xdr:row>
                    <xdr:rowOff>0</xdr:rowOff>
                  </to>
                </anchor>
              </controlPr>
            </control>
          </mc:Choice>
        </mc:AlternateContent>
        <mc:AlternateContent xmlns:mc="http://schemas.openxmlformats.org/markup-compatibility/2006">
          <mc:Choice Requires="x14">
            <control shapeId="18419" r:id="rId181" name="Check Box 3059">
              <controlPr locked="0" defaultSize="0" autoFill="0" autoLine="0" autoPict="0">
                <anchor moveWithCells="1">
                  <from>
                    <xdr:col>21</xdr:col>
                    <xdr:colOff>45720</xdr:colOff>
                    <xdr:row>35</xdr:row>
                    <xdr:rowOff>0</xdr:rowOff>
                  </from>
                  <to>
                    <xdr:col>23</xdr:col>
                    <xdr:colOff>22860</xdr:colOff>
                    <xdr:row>36</xdr:row>
                    <xdr:rowOff>0</xdr:rowOff>
                  </to>
                </anchor>
              </controlPr>
            </control>
          </mc:Choice>
        </mc:AlternateContent>
        <mc:AlternateContent xmlns:mc="http://schemas.openxmlformats.org/markup-compatibility/2006">
          <mc:Choice Requires="x14">
            <control shapeId="18420" r:id="rId182" name="Check Box 3060">
              <controlPr locked="0" defaultSize="0" autoFill="0" autoLine="0" autoPict="0">
                <anchor moveWithCells="1">
                  <from>
                    <xdr:col>23</xdr:col>
                    <xdr:colOff>53340</xdr:colOff>
                    <xdr:row>35</xdr:row>
                    <xdr:rowOff>0</xdr:rowOff>
                  </from>
                  <to>
                    <xdr:col>25</xdr:col>
                    <xdr:colOff>30480</xdr:colOff>
                    <xdr:row>36</xdr:row>
                    <xdr:rowOff>0</xdr:rowOff>
                  </to>
                </anchor>
              </controlPr>
            </control>
          </mc:Choice>
        </mc:AlternateContent>
        <mc:AlternateContent xmlns:mc="http://schemas.openxmlformats.org/markup-compatibility/2006">
          <mc:Choice Requires="x14">
            <control shapeId="18421" r:id="rId183" name="Check Box 3061">
              <controlPr locked="0" defaultSize="0" autoFill="0" autoLine="0" autoPict="0">
                <anchor moveWithCells="1">
                  <from>
                    <xdr:col>25</xdr:col>
                    <xdr:colOff>45720</xdr:colOff>
                    <xdr:row>35</xdr:row>
                    <xdr:rowOff>0</xdr:rowOff>
                  </from>
                  <to>
                    <xdr:col>27</xdr:col>
                    <xdr:colOff>22860</xdr:colOff>
                    <xdr:row>36</xdr:row>
                    <xdr:rowOff>0</xdr:rowOff>
                  </to>
                </anchor>
              </controlPr>
            </control>
          </mc:Choice>
        </mc:AlternateContent>
        <mc:AlternateContent xmlns:mc="http://schemas.openxmlformats.org/markup-compatibility/2006">
          <mc:Choice Requires="x14">
            <control shapeId="18422" r:id="rId184" name="Check Box 3062">
              <controlPr locked="0" defaultSize="0" autoFill="0" autoLine="0" autoPict="0">
                <anchor moveWithCells="1">
                  <from>
                    <xdr:col>27</xdr:col>
                    <xdr:colOff>121920</xdr:colOff>
                    <xdr:row>35</xdr:row>
                    <xdr:rowOff>0</xdr:rowOff>
                  </from>
                  <to>
                    <xdr:col>28</xdr:col>
                    <xdr:colOff>22860</xdr:colOff>
                    <xdr:row>36</xdr:row>
                    <xdr:rowOff>0</xdr:rowOff>
                  </to>
                </anchor>
              </controlPr>
            </control>
          </mc:Choice>
        </mc:AlternateContent>
        <mc:AlternateContent xmlns:mc="http://schemas.openxmlformats.org/markup-compatibility/2006">
          <mc:Choice Requires="x14">
            <control shapeId="18423" r:id="rId185" name="Check Box 3063">
              <controlPr locked="0" defaultSize="0" autoFill="0" autoLine="0" autoPict="0">
                <anchor moveWithCells="1">
                  <from>
                    <xdr:col>9</xdr:col>
                    <xdr:colOff>60960</xdr:colOff>
                    <xdr:row>36</xdr:row>
                    <xdr:rowOff>0</xdr:rowOff>
                  </from>
                  <to>
                    <xdr:col>11</xdr:col>
                    <xdr:colOff>45720</xdr:colOff>
                    <xdr:row>37</xdr:row>
                    <xdr:rowOff>0</xdr:rowOff>
                  </to>
                </anchor>
              </controlPr>
            </control>
          </mc:Choice>
        </mc:AlternateContent>
        <mc:AlternateContent xmlns:mc="http://schemas.openxmlformats.org/markup-compatibility/2006">
          <mc:Choice Requires="x14">
            <control shapeId="18424" r:id="rId186" name="Check Box 3064">
              <controlPr locked="0" defaultSize="0" autoFill="0" autoLine="0" autoPict="0">
                <anchor moveWithCells="1">
                  <from>
                    <xdr:col>11</xdr:col>
                    <xdr:colOff>53340</xdr:colOff>
                    <xdr:row>36</xdr:row>
                    <xdr:rowOff>0</xdr:rowOff>
                  </from>
                  <to>
                    <xdr:col>13</xdr:col>
                    <xdr:colOff>30480</xdr:colOff>
                    <xdr:row>37</xdr:row>
                    <xdr:rowOff>0</xdr:rowOff>
                  </to>
                </anchor>
              </controlPr>
            </control>
          </mc:Choice>
        </mc:AlternateContent>
        <mc:AlternateContent xmlns:mc="http://schemas.openxmlformats.org/markup-compatibility/2006">
          <mc:Choice Requires="x14">
            <control shapeId="18425" r:id="rId187" name="Check Box 3065">
              <controlPr locked="0" defaultSize="0" autoFill="0" autoLine="0" autoPict="0">
                <anchor moveWithCells="1">
                  <from>
                    <xdr:col>13</xdr:col>
                    <xdr:colOff>45720</xdr:colOff>
                    <xdr:row>36</xdr:row>
                    <xdr:rowOff>0</xdr:rowOff>
                  </from>
                  <to>
                    <xdr:col>15</xdr:col>
                    <xdr:colOff>22860</xdr:colOff>
                    <xdr:row>37</xdr:row>
                    <xdr:rowOff>0</xdr:rowOff>
                  </to>
                </anchor>
              </controlPr>
            </control>
          </mc:Choice>
        </mc:AlternateContent>
        <mc:AlternateContent xmlns:mc="http://schemas.openxmlformats.org/markup-compatibility/2006">
          <mc:Choice Requires="x14">
            <control shapeId="18426" r:id="rId188" name="Check Box 3066">
              <controlPr locked="0" defaultSize="0" autoFill="0" autoLine="0" autoPict="0">
                <anchor moveWithCells="1">
                  <from>
                    <xdr:col>15</xdr:col>
                    <xdr:colOff>30480</xdr:colOff>
                    <xdr:row>36</xdr:row>
                    <xdr:rowOff>0</xdr:rowOff>
                  </from>
                  <to>
                    <xdr:col>17</xdr:col>
                    <xdr:colOff>15240</xdr:colOff>
                    <xdr:row>37</xdr:row>
                    <xdr:rowOff>0</xdr:rowOff>
                  </to>
                </anchor>
              </controlPr>
            </control>
          </mc:Choice>
        </mc:AlternateContent>
        <mc:AlternateContent xmlns:mc="http://schemas.openxmlformats.org/markup-compatibility/2006">
          <mc:Choice Requires="x14">
            <control shapeId="18427" r:id="rId189" name="Check Box 3067">
              <controlPr locked="0" defaultSize="0" autoFill="0" autoLine="0" autoPict="0">
                <anchor moveWithCells="1">
                  <from>
                    <xdr:col>17</xdr:col>
                    <xdr:colOff>45720</xdr:colOff>
                    <xdr:row>36</xdr:row>
                    <xdr:rowOff>0</xdr:rowOff>
                  </from>
                  <to>
                    <xdr:col>19</xdr:col>
                    <xdr:colOff>22860</xdr:colOff>
                    <xdr:row>37</xdr:row>
                    <xdr:rowOff>0</xdr:rowOff>
                  </to>
                </anchor>
              </controlPr>
            </control>
          </mc:Choice>
        </mc:AlternateContent>
        <mc:AlternateContent xmlns:mc="http://schemas.openxmlformats.org/markup-compatibility/2006">
          <mc:Choice Requires="x14">
            <control shapeId="18428" r:id="rId190" name="Check Box 3068">
              <controlPr locked="0" defaultSize="0" autoFill="0" autoLine="0" autoPict="0">
                <anchor moveWithCells="1">
                  <from>
                    <xdr:col>19</xdr:col>
                    <xdr:colOff>45720</xdr:colOff>
                    <xdr:row>36</xdr:row>
                    <xdr:rowOff>0</xdr:rowOff>
                  </from>
                  <to>
                    <xdr:col>21</xdr:col>
                    <xdr:colOff>22860</xdr:colOff>
                    <xdr:row>37</xdr:row>
                    <xdr:rowOff>0</xdr:rowOff>
                  </to>
                </anchor>
              </controlPr>
            </control>
          </mc:Choice>
        </mc:AlternateContent>
        <mc:AlternateContent xmlns:mc="http://schemas.openxmlformats.org/markup-compatibility/2006">
          <mc:Choice Requires="x14">
            <control shapeId="18429" r:id="rId191" name="Check Box 3069">
              <controlPr locked="0" defaultSize="0" autoFill="0" autoLine="0" autoPict="0">
                <anchor moveWithCells="1">
                  <from>
                    <xdr:col>21</xdr:col>
                    <xdr:colOff>45720</xdr:colOff>
                    <xdr:row>36</xdr:row>
                    <xdr:rowOff>0</xdr:rowOff>
                  </from>
                  <to>
                    <xdr:col>23</xdr:col>
                    <xdr:colOff>22860</xdr:colOff>
                    <xdr:row>37</xdr:row>
                    <xdr:rowOff>0</xdr:rowOff>
                  </to>
                </anchor>
              </controlPr>
            </control>
          </mc:Choice>
        </mc:AlternateContent>
        <mc:AlternateContent xmlns:mc="http://schemas.openxmlformats.org/markup-compatibility/2006">
          <mc:Choice Requires="x14">
            <control shapeId="18430" r:id="rId192" name="Check Box 3070">
              <controlPr locked="0" defaultSize="0" autoFill="0" autoLine="0" autoPict="0">
                <anchor moveWithCells="1">
                  <from>
                    <xdr:col>23</xdr:col>
                    <xdr:colOff>53340</xdr:colOff>
                    <xdr:row>36</xdr:row>
                    <xdr:rowOff>0</xdr:rowOff>
                  </from>
                  <to>
                    <xdr:col>25</xdr:col>
                    <xdr:colOff>30480</xdr:colOff>
                    <xdr:row>37</xdr:row>
                    <xdr:rowOff>0</xdr:rowOff>
                  </to>
                </anchor>
              </controlPr>
            </control>
          </mc:Choice>
        </mc:AlternateContent>
        <mc:AlternateContent xmlns:mc="http://schemas.openxmlformats.org/markup-compatibility/2006">
          <mc:Choice Requires="x14">
            <control shapeId="18431" r:id="rId193" name="Check Box 3071">
              <controlPr locked="0" defaultSize="0" autoFill="0" autoLine="0" autoPict="0">
                <anchor moveWithCells="1">
                  <from>
                    <xdr:col>25</xdr:col>
                    <xdr:colOff>45720</xdr:colOff>
                    <xdr:row>36</xdr:row>
                    <xdr:rowOff>0</xdr:rowOff>
                  </from>
                  <to>
                    <xdr:col>27</xdr:col>
                    <xdr:colOff>22860</xdr:colOff>
                    <xdr:row>37</xdr:row>
                    <xdr:rowOff>0</xdr:rowOff>
                  </to>
                </anchor>
              </controlPr>
            </control>
          </mc:Choice>
        </mc:AlternateContent>
        <mc:AlternateContent xmlns:mc="http://schemas.openxmlformats.org/markup-compatibility/2006">
          <mc:Choice Requires="x14">
            <control shapeId="26624" r:id="rId194" name="Check Box 3072">
              <controlPr locked="0" defaultSize="0" autoFill="0" autoLine="0" autoPict="0">
                <anchor moveWithCells="1">
                  <from>
                    <xdr:col>27</xdr:col>
                    <xdr:colOff>121920</xdr:colOff>
                    <xdr:row>36</xdr:row>
                    <xdr:rowOff>0</xdr:rowOff>
                  </from>
                  <to>
                    <xdr:col>28</xdr:col>
                    <xdr:colOff>22860</xdr:colOff>
                    <xdr:row>37</xdr:row>
                    <xdr:rowOff>0</xdr:rowOff>
                  </to>
                </anchor>
              </controlPr>
            </control>
          </mc:Choice>
        </mc:AlternateContent>
        <mc:AlternateContent xmlns:mc="http://schemas.openxmlformats.org/markup-compatibility/2006">
          <mc:Choice Requires="x14">
            <control shapeId="26625" r:id="rId195" name="Check Box 3073">
              <controlPr locked="0" defaultSize="0" autoFill="0" autoLine="0" autoPict="0">
                <anchor moveWithCells="1">
                  <from>
                    <xdr:col>9</xdr:col>
                    <xdr:colOff>60960</xdr:colOff>
                    <xdr:row>37</xdr:row>
                    <xdr:rowOff>0</xdr:rowOff>
                  </from>
                  <to>
                    <xdr:col>11</xdr:col>
                    <xdr:colOff>45720</xdr:colOff>
                    <xdr:row>38</xdr:row>
                    <xdr:rowOff>0</xdr:rowOff>
                  </to>
                </anchor>
              </controlPr>
            </control>
          </mc:Choice>
        </mc:AlternateContent>
        <mc:AlternateContent xmlns:mc="http://schemas.openxmlformats.org/markup-compatibility/2006">
          <mc:Choice Requires="x14">
            <control shapeId="26626" r:id="rId196" name="Check Box 3074">
              <controlPr locked="0" defaultSize="0" autoFill="0" autoLine="0" autoPict="0">
                <anchor moveWithCells="1">
                  <from>
                    <xdr:col>11</xdr:col>
                    <xdr:colOff>53340</xdr:colOff>
                    <xdr:row>37</xdr:row>
                    <xdr:rowOff>0</xdr:rowOff>
                  </from>
                  <to>
                    <xdr:col>13</xdr:col>
                    <xdr:colOff>30480</xdr:colOff>
                    <xdr:row>38</xdr:row>
                    <xdr:rowOff>0</xdr:rowOff>
                  </to>
                </anchor>
              </controlPr>
            </control>
          </mc:Choice>
        </mc:AlternateContent>
        <mc:AlternateContent xmlns:mc="http://schemas.openxmlformats.org/markup-compatibility/2006">
          <mc:Choice Requires="x14">
            <control shapeId="26627" r:id="rId197" name="Check Box 3075">
              <controlPr locked="0" defaultSize="0" autoFill="0" autoLine="0" autoPict="0">
                <anchor moveWithCells="1">
                  <from>
                    <xdr:col>13</xdr:col>
                    <xdr:colOff>45720</xdr:colOff>
                    <xdr:row>37</xdr:row>
                    <xdr:rowOff>0</xdr:rowOff>
                  </from>
                  <to>
                    <xdr:col>15</xdr:col>
                    <xdr:colOff>22860</xdr:colOff>
                    <xdr:row>38</xdr:row>
                    <xdr:rowOff>0</xdr:rowOff>
                  </to>
                </anchor>
              </controlPr>
            </control>
          </mc:Choice>
        </mc:AlternateContent>
        <mc:AlternateContent xmlns:mc="http://schemas.openxmlformats.org/markup-compatibility/2006">
          <mc:Choice Requires="x14">
            <control shapeId="26628" r:id="rId198" name="Check Box 3076">
              <controlPr locked="0" defaultSize="0" autoFill="0" autoLine="0" autoPict="0">
                <anchor moveWithCells="1">
                  <from>
                    <xdr:col>15</xdr:col>
                    <xdr:colOff>30480</xdr:colOff>
                    <xdr:row>37</xdr:row>
                    <xdr:rowOff>0</xdr:rowOff>
                  </from>
                  <to>
                    <xdr:col>17</xdr:col>
                    <xdr:colOff>15240</xdr:colOff>
                    <xdr:row>38</xdr:row>
                    <xdr:rowOff>0</xdr:rowOff>
                  </to>
                </anchor>
              </controlPr>
            </control>
          </mc:Choice>
        </mc:AlternateContent>
        <mc:AlternateContent xmlns:mc="http://schemas.openxmlformats.org/markup-compatibility/2006">
          <mc:Choice Requires="x14">
            <control shapeId="26629" r:id="rId199" name="Check Box 3077">
              <controlPr locked="0" defaultSize="0" autoFill="0" autoLine="0" autoPict="0">
                <anchor moveWithCells="1">
                  <from>
                    <xdr:col>17</xdr:col>
                    <xdr:colOff>45720</xdr:colOff>
                    <xdr:row>37</xdr:row>
                    <xdr:rowOff>0</xdr:rowOff>
                  </from>
                  <to>
                    <xdr:col>19</xdr:col>
                    <xdr:colOff>22860</xdr:colOff>
                    <xdr:row>38</xdr:row>
                    <xdr:rowOff>0</xdr:rowOff>
                  </to>
                </anchor>
              </controlPr>
            </control>
          </mc:Choice>
        </mc:AlternateContent>
        <mc:AlternateContent xmlns:mc="http://schemas.openxmlformats.org/markup-compatibility/2006">
          <mc:Choice Requires="x14">
            <control shapeId="26630" r:id="rId200" name="Check Box 3078">
              <controlPr locked="0" defaultSize="0" autoFill="0" autoLine="0" autoPict="0">
                <anchor moveWithCells="1">
                  <from>
                    <xdr:col>19</xdr:col>
                    <xdr:colOff>45720</xdr:colOff>
                    <xdr:row>37</xdr:row>
                    <xdr:rowOff>0</xdr:rowOff>
                  </from>
                  <to>
                    <xdr:col>21</xdr:col>
                    <xdr:colOff>22860</xdr:colOff>
                    <xdr:row>38</xdr:row>
                    <xdr:rowOff>0</xdr:rowOff>
                  </to>
                </anchor>
              </controlPr>
            </control>
          </mc:Choice>
        </mc:AlternateContent>
        <mc:AlternateContent xmlns:mc="http://schemas.openxmlformats.org/markup-compatibility/2006">
          <mc:Choice Requires="x14">
            <control shapeId="26631" r:id="rId201" name="Check Box 3079">
              <controlPr locked="0" defaultSize="0" autoFill="0" autoLine="0" autoPict="0">
                <anchor moveWithCells="1">
                  <from>
                    <xdr:col>21</xdr:col>
                    <xdr:colOff>45720</xdr:colOff>
                    <xdr:row>37</xdr:row>
                    <xdr:rowOff>0</xdr:rowOff>
                  </from>
                  <to>
                    <xdr:col>23</xdr:col>
                    <xdr:colOff>22860</xdr:colOff>
                    <xdr:row>38</xdr:row>
                    <xdr:rowOff>0</xdr:rowOff>
                  </to>
                </anchor>
              </controlPr>
            </control>
          </mc:Choice>
        </mc:AlternateContent>
        <mc:AlternateContent xmlns:mc="http://schemas.openxmlformats.org/markup-compatibility/2006">
          <mc:Choice Requires="x14">
            <control shapeId="26632" r:id="rId202" name="Check Box 3080">
              <controlPr locked="0" defaultSize="0" autoFill="0" autoLine="0" autoPict="0">
                <anchor moveWithCells="1">
                  <from>
                    <xdr:col>23</xdr:col>
                    <xdr:colOff>53340</xdr:colOff>
                    <xdr:row>37</xdr:row>
                    <xdr:rowOff>0</xdr:rowOff>
                  </from>
                  <to>
                    <xdr:col>25</xdr:col>
                    <xdr:colOff>30480</xdr:colOff>
                    <xdr:row>38</xdr:row>
                    <xdr:rowOff>0</xdr:rowOff>
                  </to>
                </anchor>
              </controlPr>
            </control>
          </mc:Choice>
        </mc:AlternateContent>
        <mc:AlternateContent xmlns:mc="http://schemas.openxmlformats.org/markup-compatibility/2006">
          <mc:Choice Requires="x14">
            <control shapeId="26633" r:id="rId203" name="Check Box 3081">
              <controlPr locked="0" defaultSize="0" autoFill="0" autoLine="0" autoPict="0">
                <anchor moveWithCells="1">
                  <from>
                    <xdr:col>25</xdr:col>
                    <xdr:colOff>45720</xdr:colOff>
                    <xdr:row>37</xdr:row>
                    <xdr:rowOff>0</xdr:rowOff>
                  </from>
                  <to>
                    <xdr:col>27</xdr:col>
                    <xdr:colOff>22860</xdr:colOff>
                    <xdr:row>38</xdr:row>
                    <xdr:rowOff>0</xdr:rowOff>
                  </to>
                </anchor>
              </controlPr>
            </control>
          </mc:Choice>
        </mc:AlternateContent>
        <mc:AlternateContent xmlns:mc="http://schemas.openxmlformats.org/markup-compatibility/2006">
          <mc:Choice Requires="x14">
            <control shapeId="26634" r:id="rId204" name="Check Box 3082">
              <controlPr locked="0" defaultSize="0" autoFill="0" autoLine="0" autoPict="0">
                <anchor moveWithCells="1">
                  <from>
                    <xdr:col>27</xdr:col>
                    <xdr:colOff>121920</xdr:colOff>
                    <xdr:row>37</xdr:row>
                    <xdr:rowOff>0</xdr:rowOff>
                  </from>
                  <to>
                    <xdr:col>28</xdr:col>
                    <xdr:colOff>22860</xdr:colOff>
                    <xdr:row>38</xdr:row>
                    <xdr:rowOff>0</xdr:rowOff>
                  </to>
                </anchor>
              </controlPr>
            </control>
          </mc:Choice>
        </mc:AlternateContent>
        <mc:AlternateContent xmlns:mc="http://schemas.openxmlformats.org/markup-compatibility/2006">
          <mc:Choice Requires="x14">
            <control shapeId="26635" r:id="rId205" name="Check Box 3083">
              <controlPr locked="0" defaultSize="0" autoFill="0" autoLine="0" autoPict="0">
                <anchor moveWithCells="1">
                  <from>
                    <xdr:col>9</xdr:col>
                    <xdr:colOff>60960</xdr:colOff>
                    <xdr:row>38</xdr:row>
                    <xdr:rowOff>0</xdr:rowOff>
                  </from>
                  <to>
                    <xdr:col>11</xdr:col>
                    <xdr:colOff>45720</xdr:colOff>
                    <xdr:row>39</xdr:row>
                    <xdr:rowOff>0</xdr:rowOff>
                  </to>
                </anchor>
              </controlPr>
            </control>
          </mc:Choice>
        </mc:AlternateContent>
        <mc:AlternateContent xmlns:mc="http://schemas.openxmlformats.org/markup-compatibility/2006">
          <mc:Choice Requires="x14">
            <control shapeId="26636" r:id="rId206" name="Check Box 3084">
              <controlPr locked="0" defaultSize="0" autoFill="0" autoLine="0" autoPict="0">
                <anchor moveWithCells="1">
                  <from>
                    <xdr:col>11</xdr:col>
                    <xdr:colOff>53340</xdr:colOff>
                    <xdr:row>38</xdr:row>
                    <xdr:rowOff>0</xdr:rowOff>
                  </from>
                  <to>
                    <xdr:col>13</xdr:col>
                    <xdr:colOff>30480</xdr:colOff>
                    <xdr:row>39</xdr:row>
                    <xdr:rowOff>0</xdr:rowOff>
                  </to>
                </anchor>
              </controlPr>
            </control>
          </mc:Choice>
        </mc:AlternateContent>
        <mc:AlternateContent xmlns:mc="http://schemas.openxmlformats.org/markup-compatibility/2006">
          <mc:Choice Requires="x14">
            <control shapeId="26637" r:id="rId207" name="Check Box 3085">
              <controlPr locked="0" defaultSize="0" autoFill="0" autoLine="0" autoPict="0">
                <anchor moveWithCells="1">
                  <from>
                    <xdr:col>13</xdr:col>
                    <xdr:colOff>45720</xdr:colOff>
                    <xdr:row>38</xdr:row>
                    <xdr:rowOff>0</xdr:rowOff>
                  </from>
                  <to>
                    <xdr:col>15</xdr:col>
                    <xdr:colOff>22860</xdr:colOff>
                    <xdr:row>39</xdr:row>
                    <xdr:rowOff>0</xdr:rowOff>
                  </to>
                </anchor>
              </controlPr>
            </control>
          </mc:Choice>
        </mc:AlternateContent>
        <mc:AlternateContent xmlns:mc="http://schemas.openxmlformats.org/markup-compatibility/2006">
          <mc:Choice Requires="x14">
            <control shapeId="26638" r:id="rId208" name="Check Box 3086">
              <controlPr locked="0" defaultSize="0" autoFill="0" autoLine="0" autoPict="0">
                <anchor moveWithCells="1">
                  <from>
                    <xdr:col>15</xdr:col>
                    <xdr:colOff>30480</xdr:colOff>
                    <xdr:row>38</xdr:row>
                    <xdr:rowOff>0</xdr:rowOff>
                  </from>
                  <to>
                    <xdr:col>17</xdr:col>
                    <xdr:colOff>15240</xdr:colOff>
                    <xdr:row>39</xdr:row>
                    <xdr:rowOff>0</xdr:rowOff>
                  </to>
                </anchor>
              </controlPr>
            </control>
          </mc:Choice>
        </mc:AlternateContent>
        <mc:AlternateContent xmlns:mc="http://schemas.openxmlformats.org/markup-compatibility/2006">
          <mc:Choice Requires="x14">
            <control shapeId="26639" r:id="rId209" name="Check Box 3087">
              <controlPr locked="0" defaultSize="0" autoFill="0" autoLine="0" autoPict="0">
                <anchor moveWithCells="1">
                  <from>
                    <xdr:col>17</xdr:col>
                    <xdr:colOff>45720</xdr:colOff>
                    <xdr:row>38</xdr:row>
                    <xdr:rowOff>0</xdr:rowOff>
                  </from>
                  <to>
                    <xdr:col>19</xdr:col>
                    <xdr:colOff>22860</xdr:colOff>
                    <xdr:row>39</xdr:row>
                    <xdr:rowOff>0</xdr:rowOff>
                  </to>
                </anchor>
              </controlPr>
            </control>
          </mc:Choice>
        </mc:AlternateContent>
        <mc:AlternateContent xmlns:mc="http://schemas.openxmlformats.org/markup-compatibility/2006">
          <mc:Choice Requires="x14">
            <control shapeId="26640" r:id="rId210" name="Check Box 3088">
              <controlPr locked="0" defaultSize="0" autoFill="0" autoLine="0" autoPict="0">
                <anchor moveWithCells="1">
                  <from>
                    <xdr:col>19</xdr:col>
                    <xdr:colOff>45720</xdr:colOff>
                    <xdr:row>38</xdr:row>
                    <xdr:rowOff>0</xdr:rowOff>
                  </from>
                  <to>
                    <xdr:col>21</xdr:col>
                    <xdr:colOff>22860</xdr:colOff>
                    <xdr:row>39</xdr:row>
                    <xdr:rowOff>0</xdr:rowOff>
                  </to>
                </anchor>
              </controlPr>
            </control>
          </mc:Choice>
        </mc:AlternateContent>
        <mc:AlternateContent xmlns:mc="http://schemas.openxmlformats.org/markup-compatibility/2006">
          <mc:Choice Requires="x14">
            <control shapeId="26641" r:id="rId211" name="Check Box 3089">
              <controlPr locked="0" defaultSize="0" autoFill="0" autoLine="0" autoPict="0">
                <anchor moveWithCells="1">
                  <from>
                    <xdr:col>21</xdr:col>
                    <xdr:colOff>45720</xdr:colOff>
                    <xdr:row>38</xdr:row>
                    <xdr:rowOff>0</xdr:rowOff>
                  </from>
                  <to>
                    <xdr:col>23</xdr:col>
                    <xdr:colOff>22860</xdr:colOff>
                    <xdr:row>39</xdr:row>
                    <xdr:rowOff>0</xdr:rowOff>
                  </to>
                </anchor>
              </controlPr>
            </control>
          </mc:Choice>
        </mc:AlternateContent>
        <mc:AlternateContent xmlns:mc="http://schemas.openxmlformats.org/markup-compatibility/2006">
          <mc:Choice Requires="x14">
            <control shapeId="26642" r:id="rId212" name="Check Box 3090">
              <controlPr locked="0" defaultSize="0" autoFill="0" autoLine="0" autoPict="0">
                <anchor moveWithCells="1">
                  <from>
                    <xdr:col>23</xdr:col>
                    <xdr:colOff>53340</xdr:colOff>
                    <xdr:row>38</xdr:row>
                    <xdr:rowOff>0</xdr:rowOff>
                  </from>
                  <to>
                    <xdr:col>25</xdr:col>
                    <xdr:colOff>30480</xdr:colOff>
                    <xdr:row>39</xdr:row>
                    <xdr:rowOff>0</xdr:rowOff>
                  </to>
                </anchor>
              </controlPr>
            </control>
          </mc:Choice>
        </mc:AlternateContent>
        <mc:AlternateContent xmlns:mc="http://schemas.openxmlformats.org/markup-compatibility/2006">
          <mc:Choice Requires="x14">
            <control shapeId="26643" r:id="rId213" name="Check Box 3091">
              <controlPr locked="0" defaultSize="0" autoFill="0" autoLine="0" autoPict="0">
                <anchor moveWithCells="1">
                  <from>
                    <xdr:col>25</xdr:col>
                    <xdr:colOff>45720</xdr:colOff>
                    <xdr:row>38</xdr:row>
                    <xdr:rowOff>0</xdr:rowOff>
                  </from>
                  <to>
                    <xdr:col>27</xdr:col>
                    <xdr:colOff>22860</xdr:colOff>
                    <xdr:row>39</xdr:row>
                    <xdr:rowOff>0</xdr:rowOff>
                  </to>
                </anchor>
              </controlPr>
            </control>
          </mc:Choice>
        </mc:AlternateContent>
        <mc:AlternateContent xmlns:mc="http://schemas.openxmlformats.org/markup-compatibility/2006">
          <mc:Choice Requires="x14">
            <control shapeId="26644" r:id="rId214" name="Check Box 3092">
              <controlPr locked="0" defaultSize="0" autoFill="0" autoLine="0" autoPict="0">
                <anchor moveWithCells="1">
                  <from>
                    <xdr:col>27</xdr:col>
                    <xdr:colOff>121920</xdr:colOff>
                    <xdr:row>38</xdr:row>
                    <xdr:rowOff>0</xdr:rowOff>
                  </from>
                  <to>
                    <xdr:col>28</xdr:col>
                    <xdr:colOff>22860</xdr:colOff>
                    <xdr:row>39</xdr:row>
                    <xdr:rowOff>0</xdr:rowOff>
                  </to>
                </anchor>
              </controlPr>
            </control>
          </mc:Choice>
        </mc:AlternateContent>
        <mc:AlternateContent xmlns:mc="http://schemas.openxmlformats.org/markup-compatibility/2006">
          <mc:Choice Requires="x14">
            <control shapeId="26645" r:id="rId215" name="Check Box 3093">
              <controlPr locked="0" defaultSize="0" autoFill="0" autoLine="0" autoPict="0">
                <anchor moveWithCells="1">
                  <from>
                    <xdr:col>9</xdr:col>
                    <xdr:colOff>60960</xdr:colOff>
                    <xdr:row>39</xdr:row>
                    <xdr:rowOff>0</xdr:rowOff>
                  </from>
                  <to>
                    <xdr:col>11</xdr:col>
                    <xdr:colOff>45720</xdr:colOff>
                    <xdr:row>40</xdr:row>
                    <xdr:rowOff>0</xdr:rowOff>
                  </to>
                </anchor>
              </controlPr>
            </control>
          </mc:Choice>
        </mc:AlternateContent>
        <mc:AlternateContent xmlns:mc="http://schemas.openxmlformats.org/markup-compatibility/2006">
          <mc:Choice Requires="x14">
            <control shapeId="26646" r:id="rId216" name="Check Box 3094">
              <controlPr locked="0" defaultSize="0" autoFill="0" autoLine="0" autoPict="0">
                <anchor moveWithCells="1">
                  <from>
                    <xdr:col>11</xdr:col>
                    <xdr:colOff>53340</xdr:colOff>
                    <xdr:row>39</xdr:row>
                    <xdr:rowOff>0</xdr:rowOff>
                  </from>
                  <to>
                    <xdr:col>13</xdr:col>
                    <xdr:colOff>30480</xdr:colOff>
                    <xdr:row>40</xdr:row>
                    <xdr:rowOff>0</xdr:rowOff>
                  </to>
                </anchor>
              </controlPr>
            </control>
          </mc:Choice>
        </mc:AlternateContent>
        <mc:AlternateContent xmlns:mc="http://schemas.openxmlformats.org/markup-compatibility/2006">
          <mc:Choice Requires="x14">
            <control shapeId="26647" r:id="rId217" name="Check Box 3095">
              <controlPr locked="0" defaultSize="0" autoFill="0" autoLine="0" autoPict="0">
                <anchor moveWithCells="1">
                  <from>
                    <xdr:col>13</xdr:col>
                    <xdr:colOff>45720</xdr:colOff>
                    <xdr:row>39</xdr:row>
                    <xdr:rowOff>0</xdr:rowOff>
                  </from>
                  <to>
                    <xdr:col>15</xdr:col>
                    <xdr:colOff>22860</xdr:colOff>
                    <xdr:row>40</xdr:row>
                    <xdr:rowOff>0</xdr:rowOff>
                  </to>
                </anchor>
              </controlPr>
            </control>
          </mc:Choice>
        </mc:AlternateContent>
        <mc:AlternateContent xmlns:mc="http://schemas.openxmlformats.org/markup-compatibility/2006">
          <mc:Choice Requires="x14">
            <control shapeId="26648" r:id="rId218" name="Check Box 3096">
              <controlPr locked="0" defaultSize="0" autoFill="0" autoLine="0" autoPict="0">
                <anchor moveWithCells="1">
                  <from>
                    <xdr:col>15</xdr:col>
                    <xdr:colOff>30480</xdr:colOff>
                    <xdr:row>39</xdr:row>
                    <xdr:rowOff>0</xdr:rowOff>
                  </from>
                  <to>
                    <xdr:col>17</xdr:col>
                    <xdr:colOff>15240</xdr:colOff>
                    <xdr:row>40</xdr:row>
                    <xdr:rowOff>0</xdr:rowOff>
                  </to>
                </anchor>
              </controlPr>
            </control>
          </mc:Choice>
        </mc:AlternateContent>
        <mc:AlternateContent xmlns:mc="http://schemas.openxmlformats.org/markup-compatibility/2006">
          <mc:Choice Requires="x14">
            <control shapeId="26649" r:id="rId219" name="Check Box 3097">
              <controlPr locked="0" defaultSize="0" autoFill="0" autoLine="0" autoPict="0">
                <anchor moveWithCells="1">
                  <from>
                    <xdr:col>17</xdr:col>
                    <xdr:colOff>45720</xdr:colOff>
                    <xdr:row>39</xdr:row>
                    <xdr:rowOff>0</xdr:rowOff>
                  </from>
                  <to>
                    <xdr:col>19</xdr:col>
                    <xdr:colOff>22860</xdr:colOff>
                    <xdr:row>40</xdr:row>
                    <xdr:rowOff>0</xdr:rowOff>
                  </to>
                </anchor>
              </controlPr>
            </control>
          </mc:Choice>
        </mc:AlternateContent>
        <mc:AlternateContent xmlns:mc="http://schemas.openxmlformats.org/markup-compatibility/2006">
          <mc:Choice Requires="x14">
            <control shapeId="26650" r:id="rId220" name="Check Box 3098">
              <controlPr locked="0" defaultSize="0" autoFill="0" autoLine="0" autoPict="0">
                <anchor moveWithCells="1">
                  <from>
                    <xdr:col>19</xdr:col>
                    <xdr:colOff>45720</xdr:colOff>
                    <xdr:row>39</xdr:row>
                    <xdr:rowOff>0</xdr:rowOff>
                  </from>
                  <to>
                    <xdr:col>21</xdr:col>
                    <xdr:colOff>22860</xdr:colOff>
                    <xdr:row>40</xdr:row>
                    <xdr:rowOff>0</xdr:rowOff>
                  </to>
                </anchor>
              </controlPr>
            </control>
          </mc:Choice>
        </mc:AlternateContent>
        <mc:AlternateContent xmlns:mc="http://schemas.openxmlformats.org/markup-compatibility/2006">
          <mc:Choice Requires="x14">
            <control shapeId="26651" r:id="rId221" name="Check Box 3099">
              <controlPr locked="0" defaultSize="0" autoFill="0" autoLine="0" autoPict="0">
                <anchor moveWithCells="1">
                  <from>
                    <xdr:col>21</xdr:col>
                    <xdr:colOff>45720</xdr:colOff>
                    <xdr:row>39</xdr:row>
                    <xdr:rowOff>0</xdr:rowOff>
                  </from>
                  <to>
                    <xdr:col>23</xdr:col>
                    <xdr:colOff>22860</xdr:colOff>
                    <xdr:row>40</xdr:row>
                    <xdr:rowOff>0</xdr:rowOff>
                  </to>
                </anchor>
              </controlPr>
            </control>
          </mc:Choice>
        </mc:AlternateContent>
        <mc:AlternateContent xmlns:mc="http://schemas.openxmlformats.org/markup-compatibility/2006">
          <mc:Choice Requires="x14">
            <control shapeId="26652" r:id="rId222" name="Check Box 3100">
              <controlPr locked="0" defaultSize="0" autoFill="0" autoLine="0" autoPict="0">
                <anchor moveWithCells="1">
                  <from>
                    <xdr:col>23</xdr:col>
                    <xdr:colOff>53340</xdr:colOff>
                    <xdr:row>39</xdr:row>
                    <xdr:rowOff>0</xdr:rowOff>
                  </from>
                  <to>
                    <xdr:col>25</xdr:col>
                    <xdr:colOff>30480</xdr:colOff>
                    <xdr:row>40</xdr:row>
                    <xdr:rowOff>0</xdr:rowOff>
                  </to>
                </anchor>
              </controlPr>
            </control>
          </mc:Choice>
        </mc:AlternateContent>
        <mc:AlternateContent xmlns:mc="http://schemas.openxmlformats.org/markup-compatibility/2006">
          <mc:Choice Requires="x14">
            <control shapeId="26653" r:id="rId223" name="Check Box 3101">
              <controlPr locked="0" defaultSize="0" autoFill="0" autoLine="0" autoPict="0">
                <anchor moveWithCells="1">
                  <from>
                    <xdr:col>25</xdr:col>
                    <xdr:colOff>45720</xdr:colOff>
                    <xdr:row>39</xdr:row>
                    <xdr:rowOff>0</xdr:rowOff>
                  </from>
                  <to>
                    <xdr:col>27</xdr:col>
                    <xdr:colOff>22860</xdr:colOff>
                    <xdr:row>40</xdr:row>
                    <xdr:rowOff>0</xdr:rowOff>
                  </to>
                </anchor>
              </controlPr>
            </control>
          </mc:Choice>
        </mc:AlternateContent>
        <mc:AlternateContent xmlns:mc="http://schemas.openxmlformats.org/markup-compatibility/2006">
          <mc:Choice Requires="x14">
            <control shapeId="26654" r:id="rId224" name="Check Box 3102">
              <controlPr locked="0" defaultSize="0" autoFill="0" autoLine="0" autoPict="0">
                <anchor moveWithCells="1">
                  <from>
                    <xdr:col>27</xdr:col>
                    <xdr:colOff>121920</xdr:colOff>
                    <xdr:row>39</xdr:row>
                    <xdr:rowOff>0</xdr:rowOff>
                  </from>
                  <to>
                    <xdr:col>28</xdr:col>
                    <xdr:colOff>22860</xdr:colOff>
                    <xdr:row>40</xdr:row>
                    <xdr:rowOff>0</xdr:rowOff>
                  </to>
                </anchor>
              </controlPr>
            </control>
          </mc:Choice>
        </mc:AlternateContent>
        <mc:AlternateContent xmlns:mc="http://schemas.openxmlformats.org/markup-compatibility/2006">
          <mc:Choice Requires="x14">
            <control shapeId="26655" r:id="rId225" name="Check Box 3103">
              <controlPr locked="0" defaultSize="0" autoFill="0" autoLine="0" autoPict="0">
                <anchor moveWithCells="1">
                  <from>
                    <xdr:col>9</xdr:col>
                    <xdr:colOff>60960</xdr:colOff>
                    <xdr:row>40</xdr:row>
                    <xdr:rowOff>0</xdr:rowOff>
                  </from>
                  <to>
                    <xdr:col>11</xdr:col>
                    <xdr:colOff>45720</xdr:colOff>
                    <xdr:row>41</xdr:row>
                    <xdr:rowOff>0</xdr:rowOff>
                  </to>
                </anchor>
              </controlPr>
            </control>
          </mc:Choice>
        </mc:AlternateContent>
        <mc:AlternateContent xmlns:mc="http://schemas.openxmlformats.org/markup-compatibility/2006">
          <mc:Choice Requires="x14">
            <control shapeId="26656" r:id="rId226" name="Check Box 3104">
              <controlPr locked="0" defaultSize="0" autoFill="0" autoLine="0" autoPict="0">
                <anchor moveWithCells="1">
                  <from>
                    <xdr:col>11</xdr:col>
                    <xdr:colOff>53340</xdr:colOff>
                    <xdr:row>40</xdr:row>
                    <xdr:rowOff>0</xdr:rowOff>
                  </from>
                  <to>
                    <xdr:col>13</xdr:col>
                    <xdr:colOff>30480</xdr:colOff>
                    <xdr:row>41</xdr:row>
                    <xdr:rowOff>0</xdr:rowOff>
                  </to>
                </anchor>
              </controlPr>
            </control>
          </mc:Choice>
        </mc:AlternateContent>
        <mc:AlternateContent xmlns:mc="http://schemas.openxmlformats.org/markup-compatibility/2006">
          <mc:Choice Requires="x14">
            <control shapeId="26657" r:id="rId227" name="Check Box 3105">
              <controlPr locked="0" defaultSize="0" autoFill="0" autoLine="0" autoPict="0">
                <anchor moveWithCells="1">
                  <from>
                    <xdr:col>13</xdr:col>
                    <xdr:colOff>45720</xdr:colOff>
                    <xdr:row>40</xdr:row>
                    <xdr:rowOff>0</xdr:rowOff>
                  </from>
                  <to>
                    <xdr:col>15</xdr:col>
                    <xdr:colOff>22860</xdr:colOff>
                    <xdr:row>41</xdr:row>
                    <xdr:rowOff>0</xdr:rowOff>
                  </to>
                </anchor>
              </controlPr>
            </control>
          </mc:Choice>
        </mc:AlternateContent>
        <mc:AlternateContent xmlns:mc="http://schemas.openxmlformats.org/markup-compatibility/2006">
          <mc:Choice Requires="x14">
            <control shapeId="26658" r:id="rId228" name="Check Box 3106">
              <controlPr locked="0" defaultSize="0" autoFill="0" autoLine="0" autoPict="0">
                <anchor moveWithCells="1">
                  <from>
                    <xdr:col>15</xdr:col>
                    <xdr:colOff>30480</xdr:colOff>
                    <xdr:row>40</xdr:row>
                    <xdr:rowOff>0</xdr:rowOff>
                  </from>
                  <to>
                    <xdr:col>17</xdr:col>
                    <xdr:colOff>15240</xdr:colOff>
                    <xdr:row>41</xdr:row>
                    <xdr:rowOff>0</xdr:rowOff>
                  </to>
                </anchor>
              </controlPr>
            </control>
          </mc:Choice>
        </mc:AlternateContent>
        <mc:AlternateContent xmlns:mc="http://schemas.openxmlformats.org/markup-compatibility/2006">
          <mc:Choice Requires="x14">
            <control shapeId="26659" r:id="rId229" name="Check Box 3107">
              <controlPr locked="0" defaultSize="0" autoFill="0" autoLine="0" autoPict="0">
                <anchor moveWithCells="1">
                  <from>
                    <xdr:col>17</xdr:col>
                    <xdr:colOff>45720</xdr:colOff>
                    <xdr:row>40</xdr:row>
                    <xdr:rowOff>0</xdr:rowOff>
                  </from>
                  <to>
                    <xdr:col>19</xdr:col>
                    <xdr:colOff>22860</xdr:colOff>
                    <xdr:row>41</xdr:row>
                    <xdr:rowOff>0</xdr:rowOff>
                  </to>
                </anchor>
              </controlPr>
            </control>
          </mc:Choice>
        </mc:AlternateContent>
        <mc:AlternateContent xmlns:mc="http://schemas.openxmlformats.org/markup-compatibility/2006">
          <mc:Choice Requires="x14">
            <control shapeId="26660" r:id="rId230" name="Check Box 3108">
              <controlPr locked="0" defaultSize="0" autoFill="0" autoLine="0" autoPict="0">
                <anchor moveWithCells="1">
                  <from>
                    <xdr:col>19</xdr:col>
                    <xdr:colOff>45720</xdr:colOff>
                    <xdr:row>40</xdr:row>
                    <xdr:rowOff>0</xdr:rowOff>
                  </from>
                  <to>
                    <xdr:col>21</xdr:col>
                    <xdr:colOff>22860</xdr:colOff>
                    <xdr:row>41</xdr:row>
                    <xdr:rowOff>0</xdr:rowOff>
                  </to>
                </anchor>
              </controlPr>
            </control>
          </mc:Choice>
        </mc:AlternateContent>
        <mc:AlternateContent xmlns:mc="http://schemas.openxmlformats.org/markup-compatibility/2006">
          <mc:Choice Requires="x14">
            <control shapeId="26661" r:id="rId231" name="Check Box 3109">
              <controlPr locked="0" defaultSize="0" autoFill="0" autoLine="0" autoPict="0">
                <anchor moveWithCells="1">
                  <from>
                    <xdr:col>21</xdr:col>
                    <xdr:colOff>45720</xdr:colOff>
                    <xdr:row>40</xdr:row>
                    <xdr:rowOff>0</xdr:rowOff>
                  </from>
                  <to>
                    <xdr:col>23</xdr:col>
                    <xdr:colOff>22860</xdr:colOff>
                    <xdr:row>41</xdr:row>
                    <xdr:rowOff>0</xdr:rowOff>
                  </to>
                </anchor>
              </controlPr>
            </control>
          </mc:Choice>
        </mc:AlternateContent>
        <mc:AlternateContent xmlns:mc="http://schemas.openxmlformats.org/markup-compatibility/2006">
          <mc:Choice Requires="x14">
            <control shapeId="26662" r:id="rId232" name="Check Box 3110">
              <controlPr locked="0" defaultSize="0" autoFill="0" autoLine="0" autoPict="0">
                <anchor moveWithCells="1">
                  <from>
                    <xdr:col>23</xdr:col>
                    <xdr:colOff>53340</xdr:colOff>
                    <xdr:row>40</xdr:row>
                    <xdr:rowOff>0</xdr:rowOff>
                  </from>
                  <to>
                    <xdr:col>25</xdr:col>
                    <xdr:colOff>30480</xdr:colOff>
                    <xdr:row>41</xdr:row>
                    <xdr:rowOff>0</xdr:rowOff>
                  </to>
                </anchor>
              </controlPr>
            </control>
          </mc:Choice>
        </mc:AlternateContent>
        <mc:AlternateContent xmlns:mc="http://schemas.openxmlformats.org/markup-compatibility/2006">
          <mc:Choice Requires="x14">
            <control shapeId="26663" r:id="rId233" name="Check Box 3111">
              <controlPr locked="0" defaultSize="0" autoFill="0" autoLine="0" autoPict="0">
                <anchor moveWithCells="1">
                  <from>
                    <xdr:col>25</xdr:col>
                    <xdr:colOff>45720</xdr:colOff>
                    <xdr:row>40</xdr:row>
                    <xdr:rowOff>0</xdr:rowOff>
                  </from>
                  <to>
                    <xdr:col>27</xdr:col>
                    <xdr:colOff>22860</xdr:colOff>
                    <xdr:row>41</xdr:row>
                    <xdr:rowOff>0</xdr:rowOff>
                  </to>
                </anchor>
              </controlPr>
            </control>
          </mc:Choice>
        </mc:AlternateContent>
        <mc:AlternateContent xmlns:mc="http://schemas.openxmlformats.org/markup-compatibility/2006">
          <mc:Choice Requires="x14">
            <control shapeId="26664" r:id="rId234" name="Check Box 3112">
              <controlPr locked="0" defaultSize="0" autoFill="0" autoLine="0" autoPict="0">
                <anchor moveWithCells="1">
                  <from>
                    <xdr:col>27</xdr:col>
                    <xdr:colOff>121920</xdr:colOff>
                    <xdr:row>40</xdr:row>
                    <xdr:rowOff>0</xdr:rowOff>
                  </from>
                  <to>
                    <xdr:col>28</xdr:col>
                    <xdr:colOff>22860</xdr:colOff>
                    <xdr:row>41</xdr:row>
                    <xdr:rowOff>0</xdr:rowOff>
                  </to>
                </anchor>
              </controlPr>
            </control>
          </mc:Choice>
        </mc:AlternateContent>
        <mc:AlternateContent xmlns:mc="http://schemas.openxmlformats.org/markup-compatibility/2006">
          <mc:Choice Requires="x14">
            <control shapeId="26665" r:id="rId235" name="Check Box 3113">
              <controlPr locked="0" defaultSize="0" autoFill="0" autoLine="0" autoPict="0">
                <anchor moveWithCells="1">
                  <from>
                    <xdr:col>9</xdr:col>
                    <xdr:colOff>60960</xdr:colOff>
                    <xdr:row>41</xdr:row>
                    <xdr:rowOff>0</xdr:rowOff>
                  </from>
                  <to>
                    <xdr:col>11</xdr:col>
                    <xdr:colOff>45720</xdr:colOff>
                    <xdr:row>42</xdr:row>
                    <xdr:rowOff>0</xdr:rowOff>
                  </to>
                </anchor>
              </controlPr>
            </control>
          </mc:Choice>
        </mc:AlternateContent>
        <mc:AlternateContent xmlns:mc="http://schemas.openxmlformats.org/markup-compatibility/2006">
          <mc:Choice Requires="x14">
            <control shapeId="26666" r:id="rId236" name="Check Box 3114">
              <controlPr locked="0" defaultSize="0" autoFill="0" autoLine="0" autoPict="0">
                <anchor moveWithCells="1">
                  <from>
                    <xdr:col>11</xdr:col>
                    <xdr:colOff>53340</xdr:colOff>
                    <xdr:row>41</xdr:row>
                    <xdr:rowOff>0</xdr:rowOff>
                  </from>
                  <to>
                    <xdr:col>13</xdr:col>
                    <xdr:colOff>30480</xdr:colOff>
                    <xdr:row>42</xdr:row>
                    <xdr:rowOff>0</xdr:rowOff>
                  </to>
                </anchor>
              </controlPr>
            </control>
          </mc:Choice>
        </mc:AlternateContent>
        <mc:AlternateContent xmlns:mc="http://schemas.openxmlformats.org/markup-compatibility/2006">
          <mc:Choice Requires="x14">
            <control shapeId="26667" r:id="rId237" name="Check Box 3115">
              <controlPr locked="0" defaultSize="0" autoFill="0" autoLine="0" autoPict="0">
                <anchor moveWithCells="1">
                  <from>
                    <xdr:col>13</xdr:col>
                    <xdr:colOff>45720</xdr:colOff>
                    <xdr:row>41</xdr:row>
                    <xdr:rowOff>0</xdr:rowOff>
                  </from>
                  <to>
                    <xdr:col>15</xdr:col>
                    <xdr:colOff>22860</xdr:colOff>
                    <xdr:row>42</xdr:row>
                    <xdr:rowOff>0</xdr:rowOff>
                  </to>
                </anchor>
              </controlPr>
            </control>
          </mc:Choice>
        </mc:AlternateContent>
        <mc:AlternateContent xmlns:mc="http://schemas.openxmlformats.org/markup-compatibility/2006">
          <mc:Choice Requires="x14">
            <control shapeId="26668" r:id="rId238" name="Check Box 3116">
              <controlPr locked="0" defaultSize="0" autoFill="0" autoLine="0" autoPict="0">
                <anchor moveWithCells="1">
                  <from>
                    <xdr:col>15</xdr:col>
                    <xdr:colOff>30480</xdr:colOff>
                    <xdr:row>41</xdr:row>
                    <xdr:rowOff>0</xdr:rowOff>
                  </from>
                  <to>
                    <xdr:col>17</xdr:col>
                    <xdr:colOff>15240</xdr:colOff>
                    <xdr:row>42</xdr:row>
                    <xdr:rowOff>0</xdr:rowOff>
                  </to>
                </anchor>
              </controlPr>
            </control>
          </mc:Choice>
        </mc:AlternateContent>
        <mc:AlternateContent xmlns:mc="http://schemas.openxmlformats.org/markup-compatibility/2006">
          <mc:Choice Requires="x14">
            <control shapeId="26669" r:id="rId239" name="Check Box 3117">
              <controlPr locked="0" defaultSize="0" autoFill="0" autoLine="0" autoPict="0">
                <anchor moveWithCells="1">
                  <from>
                    <xdr:col>17</xdr:col>
                    <xdr:colOff>45720</xdr:colOff>
                    <xdr:row>41</xdr:row>
                    <xdr:rowOff>0</xdr:rowOff>
                  </from>
                  <to>
                    <xdr:col>19</xdr:col>
                    <xdr:colOff>22860</xdr:colOff>
                    <xdr:row>42</xdr:row>
                    <xdr:rowOff>0</xdr:rowOff>
                  </to>
                </anchor>
              </controlPr>
            </control>
          </mc:Choice>
        </mc:AlternateContent>
        <mc:AlternateContent xmlns:mc="http://schemas.openxmlformats.org/markup-compatibility/2006">
          <mc:Choice Requires="x14">
            <control shapeId="26670" r:id="rId240" name="Check Box 3118">
              <controlPr locked="0" defaultSize="0" autoFill="0" autoLine="0" autoPict="0">
                <anchor moveWithCells="1">
                  <from>
                    <xdr:col>19</xdr:col>
                    <xdr:colOff>45720</xdr:colOff>
                    <xdr:row>41</xdr:row>
                    <xdr:rowOff>0</xdr:rowOff>
                  </from>
                  <to>
                    <xdr:col>21</xdr:col>
                    <xdr:colOff>22860</xdr:colOff>
                    <xdr:row>42</xdr:row>
                    <xdr:rowOff>0</xdr:rowOff>
                  </to>
                </anchor>
              </controlPr>
            </control>
          </mc:Choice>
        </mc:AlternateContent>
        <mc:AlternateContent xmlns:mc="http://schemas.openxmlformats.org/markup-compatibility/2006">
          <mc:Choice Requires="x14">
            <control shapeId="26671" r:id="rId241" name="Check Box 3119">
              <controlPr locked="0" defaultSize="0" autoFill="0" autoLine="0" autoPict="0">
                <anchor moveWithCells="1">
                  <from>
                    <xdr:col>21</xdr:col>
                    <xdr:colOff>45720</xdr:colOff>
                    <xdr:row>41</xdr:row>
                    <xdr:rowOff>0</xdr:rowOff>
                  </from>
                  <to>
                    <xdr:col>23</xdr:col>
                    <xdr:colOff>22860</xdr:colOff>
                    <xdr:row>42</xdr:row>
                    <xdr:rowOff>0</xdr:rowOff>
                  </to>
                </anchor>
              </controlPr>
            </control>
          </mc:Choice>
        </mc:AlternateContent>
        <mc:AlternateContent xmlns:mc="http://schemas.openxmlformats.org/markup-compatibility/2006">
          <mc:Choice Requires="x14">
            <control shapeId="26672" r:id="rId242" name="Check Box 3120">
              <controlPr locked="0" defaultSize="0" autoFill="0" autoLine="0" autoPict="0">
                <anchor moveWithCells="1">
                  <from>
                    <xdr:col>23</xdr:col>
                    <xdr:colOff>53340</xdr:colOff>
                    <xdr:row>41</xdr:row>
                    <xdr:rowOff>0</xdr:rowOff>
                  </from>
                  <to>
                    <xdr:col>25</xdr:col>
                    <xdr:colOff>30480</xdr:colOff>
                    <xdr:row>42</xdr:row>
                    <xdr:rowOff>0</xdr:rowOff>
                  </to>
                </anchor>
              </controlPr>
            </control>
          </mc:Choice>
        </mc:AlternateContent>
        <mc:AlternateContent xmlns:mc="http://schemas.openxmlformats.org/markup-compatibility/2006">
          <mc:Choice Requires="x14">
            <control shapeId="26673" r:id="rId243" name="Check Box 3121">
              <controlPr locked="0" defaultSize="0" autoFill="0" autoLine="0" autoPict="0">
                <anchor moveWithCells="1">
                  <from>
                    <xdr:col>25</xdr:col>
                    <xdr:colOff>45720</xdr:colOff>
                    <xdr:row>41</xdr:row>
                    <xdr:rowOff>0</xdr:rowOff>
                  </from>
                  <to>
                    <xdr:col>27</xdr:col>
                    <xdr:colOff>22860</xdr:colOff>
                    <xdr:row>42</xdr:row>
                    <xdr:rowOff>0</xdr:rowOff>
                  </to>
                </anchor>
              </controlPr>
            </control>
          </mc:Choice>
        </mc:AlternateContent>
        <mc:AlternateContent xmlns:mc="http://schemas.openxmlformats.org/markup-compatibility/2006">
          <mc:Choice Requires="x14">
            <control shapeId="26674" r:id="rId244" name="Check Box 3122">
              <controlPr locked="0" defaultSize="0" autoFill="0" autoLine="0" autoPict="0">
                <anchor moveWithCells="1">
                  <from>
                    <xdr:col>27</xdr:col>
                    <xdr:colOff>121920</xdr:colOff>
                    <xdr:row>41</xdr:row>
                    <xdr:rowOff>0</xdr:rowOff>
                  </from>
                  <to>
                    <xdr:col>28</xdr:col>
                    <xdr:colOff>22860</xdr:colOff>
                    <xdr:row>42</xdr:row>
                    <xdr:rowOff>0</xdr:rowOff>
                  </to>
                </anchor>
              </controlPr>
            </control>
          </mc:Choice>
        </mc:AlternateContent>
        <mc:AlternateContent xmlns:mc="http://schemas.openxmlformats.org/markup-compatibility/2006">
          <mc:Choice Requires="x14">
            <control shapeId="26675" r:id="rId245" name="Check Box 3123">
              <controlPr locked="0" defaultSize="0" autoFill="0" autoLine="0" autoPict="0">
                <anchor moveWithCells="1">
                  <from>
                    <xdr:col>9</xdr:col>
                    <xdr:colOff>60960</xdr:colOff>
                    <xdr:row>42</xdr:row>
                    <xdr:rowOff>0</xdr:rowOff>
                  </from>
                  <to>
                    <xdr:col>11</xdr:col>
                    <xdr:colOff>45720</xdr:colOff>
                    <xdr:row>43</xdr:row>
                    <xdr:rowOff>0</xdr:rowOff>
                  </to>
                </anchor>
              </controlPr>
            </control>
          </mc:Choice>
        </mc:AlternateContent>
        <mc:AlternateContent xmlns:mc="http://schemas.openxmlformats.org/markup-compatibility/2006">
          <mc:Choice Requires="x14">
            <control shapeId="26676" r:id="rId246" name="Check Box 3124">
              <controlPr locked="0" defaultSize="0" autoFill="0" autoLine="0" autoPict="0">
                <anchor moveWithCells="1">
                  <from>
                    <xdr:col>11</xdr:col>
                    <xdr:colOff>53340</xdr:colOff>
                    <xdr:row>42</xdr:row>
                    <xdr:rowOff>0</xdr:rowOff>
                  </from>
                  <to>
                    <xdr:col>13</xdr:col>
                    <xdr:colOff>30480</xdr:colOff>
                    <xdr:row>43</xdr:row>
                    <xdr:rowOff>0</xdr:rowOff>
                  </to>
                </anchor>
              </controlPr>
            </control>
          </mc:Choice>
        </mc:AlternateContent>
        <mc:AlternateContent xmlns:mc="http://schemas.openxmlformats.org/markup-compatibility/2006">
          <mc:Choice Requires="x14">
            <control shapeId="26677" r:id="rId247" name="Check Box 3125">
              <controlPr locked="0" defaultSize="0" autoFill="0" autoLine="0" autoPict="0">
                <anchor moveWithCells="1">
                  <from>
                    <xdr:col>13</xdr:col>
                    <xdr:colOff>45720</xdr:colOff>
                    <xdr:row>42</xdr:row>
                    <xdr:rowOff>0</xdr:rowOff>
                  </from>
                  <to>
                    <xdr:col>15</xdr:col>
                    <xdr:colOff>22860</xdr:colOff>
                    <xdr:row>43</xdr:row>
                    <xdr:rowOff>0</xdr:rowOff>
                  </to>
                </anchor>
              </controlPr>
            </control>
          </mc:Choice>
        </mc:AlternateContent>
        <mc:AlternateContent xmlns:mc="http://schemas.openxmlformats.org/markup-compatibility/2006">
          <mc:Choice Requires="x14">
            <control shapeId="26678" r:id="rId248" name="Check Box 3126">
              <controlPr locked="0" defaultSize="0" autoFill="0" autoLine="0" autoPict="0">
                <anchor moveWithCells="1">
                  <from>
                    <xdr:col>15</xdr:col>
                    <xdr:colOff>30480</xdr:colOff>
                    <xdr:row>42</xdr:row>
                    <xdr:rowOff>0</xdr:rowOff>
                  </from>
                  <to>
                    <xdr:col>17</xdr:col>
                    <xdr:colOff>15240</xdr:colOff>
                    <xdr:row>43</xdr:row>
                    <xdr:rowOff>0</xdr:rowOff>
                  </to>
                </anchor>
              </controlPr>
            </control>
          </mc:Choice>
        </mc:AlternateContent>
        <mc:AlternateContent xmlns:mc="http://schemas.openxmlformats.org/markup-compatibility/2006">
          <mc:Choice Requires="x14">
            <control shapeId="26679" r:id="rId249" name="Check Box 3127">
              <controlPr locked="0" defaultSize="0" autoFill="0" autoLine="0" autoPict="0">
                <anchor moveWithCells="1">
                  <from>
                    <xdr:col>17</xdr:col>
                    <xdr:colOff>45720</xdr:colOff>
                    <xdr:row>42</xdr:row>
                    <xdr:rowOff>0</xdr:rowOff>
                  </from>
                  <to>
                    <xdr:col>19</xdr:col>
                    <xdr:colOff>22860</xdr:colOff>
                    <xdr:row>43</xdr:row>
                    <xdr:rowOff>0</xdr:rowOff>
                  </to>
                </anchor>
              </controlPr>
            </control>
          </mc:Choice>
        </mc:AlternateContent>
        <mc:AlternateContent xmlns:mc="http://schemas.openxmlformats.org/markup-compatibility/2006">
          <mc:Choice Requires="x14">
            <control shapeId="26680" r:id="rId250" name="Check Box 3128">
              <controlPr locked="0" defaultSize="0" autoFill="0" autoLine="0" autoPict="0">
                <anchor moveWithCells="1">
                  <from>
                    <xdr:col>19</xdr:col>
                    <xdr:colOff>45720</xdr:colOff>
                    <xdr:row>42</xdr:row>
                    <xdr:rowOff>0</xdr:rowOff>
                  </from>
                  <to>
                    <xdr:col>21</xdr:col>
                    <xdr:colOff>22860</xdr:colOff>
                    <xdr:row>43</xdr:row>
                    <xdr:rowOff>0</xdr:rowOff>
                  </to>
                </anchor>
              </controlPr>
            </control>
          </mc:Choice>
        </mc:AlternateContent>
        <mc:AlternateContent xmlns:mc="http://schemas.openxmlformats.org/markup-compatibility/2006">
          <mc:Choice Requires="x14">
            <control shapeId="26681" r:id="rId251" name="Check Box 3129">
              <controlPr locked="0" defaultSize="0" autoFill="0" autoLine="0" autoPict="0">
                <anchor moveWithCells="1">
                  <from>
                    <xdr:col>21</xdr:col>
                    <xdr:colOff>45720</xdr:colOff>
                    <xdr:row>42</xdr:row>
                    <xdr:rowOff>0</xdr:rowOff>
                  </from>
                  <to>
                    <xdr:col>23</xdr:col>
                    <xdr:colOff>22860</xdr:colOff>
                    <xdr:row>43</xdr:row>
                    <xdr:rowOff>0</xdr:rowOff>
                  </to>
                </anchor>
              </controlPr>
            </control>
          </mc:Choice>
        </mc:AlternateContent>
        <mc:AlternateContent xmlns:mc="http://schemas.openxmlformats.org/markup-compatibility/2006">
          <mc:Choice Requires="x14">
            <control shapeId="26682" r:id="rId252" name="Check Box 3130">
              <controlPr locked="0" defaultSize="0" autoFill="0" autoLine="0" autoPict="0">
                <anchor moveWithCells="1">
                  <from>
                    <xdr:col>23</xdr:col>
                    <xdr:colOff>53340</xdr:colOff>
                    <xdr:row>42</xdr:row>
                    <xdr:rowOff>0</xdr:rowOff>
                  </from>
                  <to>
                    <xdr:col>25</xdr:col>
                    <xdr:colOff>30480</xdr:colOff>
                    <xdr:row>43</xdr:row>
                    <xdr:rowOff>0</xdr:rowOff>
                  </to>
                </anchor>
              </controlPr>
            </control>
          </mc:Choice>
        </mc:AlternateContent>
        <mc:AlternateContent xmlns:mc="http://schemas.openxmlformats.org/markup-compatibility/2006">
          <mc:Choice Requires="x14">
            <control shapeId="26683" r:id="rId253" name="Check Box 3131">
              <controlPr locked="0" defaultSize="0" autoFill="0" autoLine="0" autoPict="0">
                <anchor moveWithCells="1">
                  <from>
                    <xdr:col>25</xdr:col>
                    <xdr:colOff>45720</xdr:colOff>
                    <xdr:row>42</xdr:row>
                    <xdr:rowOff>0</xdr:rowOff>
                  </from>
                  <to>
                    <xdr:col>27</xdr:col>
                    <xdr:colOff>22860</xdr:colOff>
                    <xdr:row>43</xdr:row>
                    <xdr:rowOff>0</xdr:rowOff>
                  </to>
                </anchor>
              </controlPr>
            </control>
          </mc:Choice>
        </mc:AlternateContent>
        <mc:AlternateContent xmlns:mc="http://schemas.openxmlformats.org/markup-compatibility/2006">
          <mc:Choice Requires="x14">
            <control shapeId="26684" r:id="rId254" name="Check Box 3132">
              <controlPr locked="0" defaultSize="0" autoFill="0" autoLine="0" autoPict="0">
                <anchor moveWithCells="1">
                  <from>
                    <xdr:col>27</xdr:col>
                    <xdr:colOff>121920</xdr:colOff>
                    <xdr:row>42</xdr:row>
                    <xdr:rowOff>0</xdr:rowOff>
                  </from>
                  <to>
                    <xdr:col>28</xdr:col>
                    <xdr:colOff>22860</xdr:colOff>
                    <xdr:row>43</xdr:row>
                    <xdr:rowOff>0</xdr:rowOff>
                  </to>
                </anchor>
              </controlPr>
            </control>
          </mc:Choice>
        </mc:AlternateContent>
        <mc:AlternateContent xmlns:mc="http://schemas.openxmlformats.org/markup-compatibility/2006">
          <mc:Choice Requires="x14">
            <control shapeId="26685" r:id="rId255" name="Check Box 3133">
              <controlPr locked="0" defaultSize="0" autoFill="0" autoLine="0" autoPict="0">
                <anchor moveWithCells="1">
                  <from>
                    <xdr:col>9</xdr:col>
                    <xdr:colOff>60960</xdr:colOff>
                    <xdr:row>43</xdr:row>
                    <xdr:rowOff>0</xdr:rowOff>
                  </from>
                  <to>
                    <xdr:col>11</xdr:col>
                    <xdr:colOff>45720</xdr:colOff>
                    <xdr:row>44</xdr:row>
                    <xdr:rowOff>0</xdr:rowOff>
                  </to>
                </anchor>
              </controlPr>
            </control>
          </mc:Choice>
        </mc:AlternateContent>
        <mc:AlternateContent xmlns:mc="http://schemas.openxmlformats.org/markup-compatibility/2006">
          <mc:Choice Requires="x14">
            <control shapeId="26686" r:id="rId256" name="Check Box 3134">
              <controlPr locked="0" defaultSize="0" autoFill="0" autoLine="0" autoPict="0">
                <anchor moveWithCells="1">
                  <from>
                    <xdr:col>11</xdr:col>
                    <xdr:colOff>53340</xdr:colOff>
                    <xdr:row>43</xdr:row>
                    <xdr:rowOff>0</xdr:rowOff>
                  </from>
                  <to>
                    <xdr:col>13</xdr:col>
                    <xdr:colOff>30480</xdr:colOff>
                    <xdr:row>44</xdr:row>
                    <xdr:rowOff>0</xdr:rowOff>
                  </to>
                </anchor>
              </controlPr>
            </control>
          </mc:Choice>
        </mc:AlternateContent>
        <mc:AlternateContent xmlns:mc="http://schemas.openxmlformats.org/markup-compatibility/2006">
          <mc:Choice Requires="x14">
            <control shapeId="26687" r:id="rId257" name="Check Box 3135">
              <controlPr locked="0" defaultSize="0" autoFill="0" autoLine="0" autoPict="0">
                <anchor moveWithCells="1">
                  <from>
                    <xdr:col>13</xdr:col>
                    <xdr:colOff>45720</xdr:colOff>
                    <xdr:row>43</xdr:row>
                    <xdr:rowOff>0</xdr:rowOff>
                  </from>
                  <to>
                    <xdr:col>15</xdr:col>
                    <xdr:colOff>22860</xdr:colOff>
                    <xdr:row>44</xdr:row>
                    <xdr:rowOff>0</xdr:rowOff>
                  </to>
                </anchor>
              </controlPr>
            </control>
          </mc:Choice>
        </mc:AlternateContent>
        <mc:AlternateContent xmlns:mc="http://schemas.openxmlformats.org/markup-compatibility/2006">
          <mc:Choice Requires="x14">
            <control shapeId="26688" r:id="rId258" name="Check Box 3136">
              <controlPr locked="0" defaultSize="0" autoFill="0" autoLine="0" autoPict="0">
                <anchor moveWithCells="1">
                  <from>
                    <xdr:col>15</xdr:col>
                    <xdr:colOff>30480</xdr:colOff>
                    <xdr:row>43</xdr:row>
                    <xdr:rowOff>0</xdr:rowOff>
                  </from>
                  <to>
                    <xdr:col>17</xdr:col>
                    <xdr:colOff>15240</xdr:colOff>
                    <xdr:row>44</xdr:row>
                    <xdr:rowOff>0</xdr:rowOff>
                  </to>
                </anchor>
              </controlPr>
            </control>
          </mc:Choice>
        </mc:AlternateContent>
        <mc:AlternateContent xmlns:mc="http://schemas.openxmlformats.org/markup-compatibility/2006">
          <mc:Choice Requires="x14">
            <control shapeId="26689" r:id="rId259" name="Check Box 3137">
              <controlPr locked="0" defaultSize="0" autoFill="0" autoLine="0" autoPict="0">
                <anchor moveWithCells="1">
                  <from>
                    <xdr:col>17</xdr:col>
                    <xdr:colOff>45720</xdr:colOff>
                    <xdr:row>43</xdr:row>
                    <xdr:rowOff>0</xdr:rowOff>
                  </from>
                  <to>
                    <xdr:col>19</xdr:col>
                    <xdr:colOff>22860</xdr:colOff>
                    <xdr:row>44</xdr:row>
                    <xdr:rowOff>0</xdr:rowOff>
                  </to>
                </anchor>
              </controlPr>
            </control>
          </mc:Choice>
        </mc:AlternateContent>
        <mc:AlternateContent xmlns:mc="http://schemas.openxmlformats.org/markup-compatibility/2006">
          <mc:Choice Requires="x14">
            <control shapeId="26690" r:id="rId260" name="Check Box 3138">
              <controlPr locked="0" defaultSize="0" autoFill="0" autoLine="0" autoPict="0">
                <anchor moveWithCells="1">
                  <from>
                    <xdr:col>19</xdr:col>
                    <xdr:colOff>45720</xdr:colOff>
                    <xdr:row>43</xdr:row>
                    <xdr:rowOff>0</xdr:rowOff>
                  </from>
                  <to>
                    <xdr:col>21</xdr:col>
                    <xdr:colOff>22860</xdr:colOff>
                    <xdr:row>44</xdr:row>
                    <xdr:rowOff>0</xdr:rowOff>
                  </to>
                </anchor>
              </controlPr>
            </control>
          </mc:Choice>
        </mc:AlternateContent>
        <mc:AlternateContent xmlns:mc="http://schemas.openxmlformats.org/markup-compatibility/2006">
          <mc:Choice Requires="x14">
            <control shapeId="26691" r:id="rId261" name="Check Box 3139">
              <controlPr locked="0" defaultSize="0" autoFill="0" autoLine="0" autoPict="0">
                <anchor moveWithCells="1">
                  <from>
                    <xdr:col>21</xdr:col>
                    <xdr:colOff>45720</xdr:colOff>
                    <xdr:row>43</xdr:row>
                    <xdr:rowOff>0</xdr:rowOff>
                  </from>
                  <to>
                    <xdr:col>23</xdr:col>
                    <xdr:colOff>22860</xdr:colOff>
                    <xdr:row>44</xdr:row>
                    <xdr:rowOff>0</xdr:rowOff>
                  </to>
                </anchor>
              </controlPr>
            </control>
          </mc:Choice>
        </mc:AlternateContent>
        <mc:AlternateContent xmlns:mc="http://schemas.openxmlformats.org/markup-compatibility/2006">
          <mc:Choice Requires="x14">
            <control shapeId="26692" r:id="rId262" name="Check Box 3140">
              <controlPr locked="0" defaultSize="0" autoFill="0" autoLine="0" autoPict="0">
                <anchor moveWithCells="1">
                  <from>
                    <xdr:col>23</xdr:col>
                    <xdr:colOff>53340</xdr:colOff>
                    <xdr:row>43</xdr:row>
                    <xdr:rowOff>0</xdr:rowOff>
                  </from>
                  <to>
                    <xdr:col>25</xdr:col>
                    <xdr:colOff>30480</xdr:colOff>
                    <xdr:row>44</xdr:row>
                    <xdr:rowOff>0</xdr:rowOff>
                  </to>
                </anchor>
              </controlPr>
            </control>
          </mc:Choice>
        </mc:AlternateContent>
        <mc:AlternateContent xmlns:mc="http://schemas.openxmlformats.org/markup-compatibility/2006">
          <mc:Choice Requires="x14">
            <control shapeId="26693" r:id="rId263" name="Check Box 3141">
              <controlPr locked="0" defaultSize="0" autoFill="0" autoLine="0" autoPict="0">
                <anchor moveWithCells="1">
                  <from>
                    <xdr:col>25</xdr:col>
                    <xdr:colOff>45720</xdr:colOff>
                    <xdr:row>43</xdr:row>
                    <xdr:rowOff>0</xdr:rowOff>
                  </from>
                  <to>
                    <xdr:col>27</xdr:col>
                    <xdr:colOff>22860</xdr:colOff>
                    <xdr:row>44</xdr:row>
                    <xdr:rowOff>0</xdr:rowOff>
                  </to>
                </anchor>
              </controlPr>
            </control>
          </mc:Choice>
        </mc:AlternateContent>
        <mc:AlternateContent xmlns:mc="http://schemas.openxmlformats.org/markup-compatibility/2006">
          <mc:Choice Requires="x14">
            <control shapeId="26694" r:id="rId264" name="Check Box 3142">
              <controlPr locked="0" defaultSize="0" autoFill="0" autoLine="0" autoPict="0">
                <anchor moveWithCells="1">
                  <from>
                    <xdr:col>27</xdr:col>
                    <xdr:colOff>121920</xdr:colOff>
                    <xdr:row>43</xdr:row>
                    <xdr:rowOff>0</xdr:rowOff>
                  </from>
                  <to>
                    <xdr:col>28</xdr:col>
                    <xdr:colOff>22860</xdr:colOff>
                    <xdr:row>44</xdr:row>
                    <xdr:rowOff>0</xdr:rowOff>
                  </to>
                </anchor>
              </controlPr>
            </control>
          </mc:Choice>
        </mc:AlternateContent>
        <mc:AlternateContent xmlns:mc="http://schemas.openxmlformats.org/markup-compatibility/2006">
          <mc:Choice Requires="x14">
            <control shapeId="26695" r:id="rId265" name="Check Box 3143">
              <controlPr locked="0" defaultSize="0" autoFill="0" autoLine="0" autoPict="0">
                <anchor moveWithCells="1">
                  <from>
                    <xdr:col>9</xdr:col>
                    <xdr:colOff>60960</xdr:colOff>
                    <xdr:row>44</xdr:row>
                    <xdr:rowOff>0</xdr:rowOff>
                  </from>
                  <to>
                    <xdr:col>11</xdr:col>
                    <xdr:colOff>45720</xdr:colOff>
                    <xdr:row>45</xdr:row>
                    <xdr:rowOff>0</xdr:rowOff>
                  </to>
                </anchor>
              </controlPr>
            </control>
          </mc:Choice>
        </mc:AlternateContent>
        <mc:AlternateContent xmlns:mc="http://schemas.openxmlformats.org/markup-compatibility/2006">
          <mc:Choice Requires="x14">
            <control shapeId="26696" r:id="rId266" name="Check Box 3144">
              <controlPr locked="0" defaultSize="0" autoFill="0" autoLine="0" autoPict="0">
                <anchor moveWithCells="1">
                  <from>
                    <xdr:col>11</xdr:col>
                    <xdr:colOff>53340</xdr:colOff>
                    <xdr:row>44</xdr:row>
                    <xdr:rowOff>0</xdr:rowOff>
                  </from>
                  <to>
                    <xdr:col>13</xdr:col>
                    <xdr:colOff>30480</xdr:colOff>
                    <xdr:row>45</xdr:row>
                    <xdr:rowOff>0</xdr:rowOff>
                  </to>
                </anchor>
              </controlPr>
            </control>
          </mc:Choice>
        </mc:AlternateContent>
        <mc:AlternateContent xmlns:mc="http://schemas.openxmlformats.org/markup-compatibility/2006">
          <mc:Choice Requires="x14">
            <control shapeId="26697" r:id="rId267" name="Check Box 3145">
              <controlPr locked="0" defaultSize="0" autoFill="0" autoLine="0" autoPict="0">
                <anchor moveWithCells="1">
                  <from>
                    <xdr:col>13</xdr:col>
                    <xdr:colOff>45720</xdr:colOff>
                    <xdr:row>44</xdr:row>
                    <xdr:rowOff>0</xdr:rowOff>
                  </from>
                  <to>
                    <xdr:col>15</xdr:col>
                    <xdr:colOff>22860</xdr:colOff>
                    <xdr:row>45</xdr:row>
                    <xdr:rowOff>0</xdr:rowOff>
                  </to>
                </anchor>
              </controlPr>
            </control>
          </mc:Choice>
        </mc:AlternateContent>
        <mc:AlternateContent xmlns:mc="http://schemas.openxmlformats.org/markup-compatibility/2006">
          <mc:Choice Requires="x14">
            <control shapeId="26698" r:id="rId268" name="Check Box 3146">
              <controlPr locked="0" defaultSize="0" autoFill="0" autoLine="0" autoPict="0">
                <anchor moveWithCells="1">
                  <from>
                    <xdr:col>15</xdr:col>
                    <xdr:colOff>30480</xdr:colOff>
                    <xdr:row>44</xdr:row>
                    <xdr:rowOff>0</xdr:rowOff>
                  </from>
                  <to>
                    <xdr:col>17</xdr:col>
                    <xdr:colOff>15240</xdr:colOff>
                    <xdr:row>45</xdr:row>
                    <xdr:rowOff>0</xdr:rowOff>
                  </to>
                </anchor>
              </controlPr>
            </control>
          </mc:Choice>
        </mc:AlternateContent>
        <mc:AlternateContent xmlns:mc="http://schemas.openxmlformats.org/markup-compatibility/2006">
          <mc:Choice Requires="x14">
            <control shapeId="26699" r:id="rId269" name="Check Box 3147">
              <controlPr locked="0" defaultSize="0" autoFill="0" autoLine="0" autoPict="0">
                <anchor moveWithCells="1">
                  <from>
                    <xdr:col>17</xdr:col>
                    <xdr:colOff>45720</xdr:colOff>
                    <xdr:row>44</xdr:row>
                    <xdr:rowOff>0</xdr:rowOff>
                  </from>
                  <to>
                    <xdr:col>19</xdr:col>
                    <xdr:colOff>22860</xdr:colOff>
                    <xdr:row>45</xdr:row>
                    <xdr:rowOff>0</xdr:rowOff>
                  </to>
                </anchor>
              </controlPr>
            </control>
          </mc:Choice>
        </mc:AlternateContent>
        <mc:AlternateContent xmlns:mc="http://schemas.openxmlformats.org/markup-compatibility/2006">
          <mc:Choice Requires="x14">
            <control shapeId="26700" r:id="rId270" name="Check Box 3148">
              <controlPr locked="0" defaultSize="0" autoFill="0" autoLine="0" autoPict="0">
                <anchor moveWithCells="1">
                  <from>
                    <xdr:col>19</xdr:col>
                    <xdr:colOff>45720</xdr:colOff>
                    <xdr:row>44</xdr:row>
                    <xdr:rowOff>0</xdr:rowOff>
                  </from>
                  <to>
                    <xdr:col>21</xdr:col>
                    <xdr:colOff>22860</xdr:colOff>
                    <xdr:row>45</xdr:row>
                    <xdr:rowOff>0</xdr:rowOff>
                  </to>
                </anchor>
              </controlPr>
            </control>
          </mc:Choice>
        </mc:AlternateContent>
        <mc:AlternateContent xmlns:mc="http://schemas.openxmlformats.org/markup-compatibility/2006">
          <mc:Choice Requires="x14">
            <control shapeId="26701" r:id="rId271" name="Check Box 3149">
              <controlPr locked="0" defaultSize="0" autoFill="0" autoLine="0" autoPict="0">
                <anchor moveWithCells="1">
                  <from>
                    <xdr:col>21</xdr:col>
                    <xdr:colOff>45720</xdr:colOff>
                    <xdr:row>44</xdr:row>
                    <xdr:rowOff>0</xdr:rowOff>
                  </from>
                  <to>
                    <xdr:col>23</xdr:col>
                    <xdr:colOff>22860</xdr:colOff>
                    <xdr:row>45</xdr:row>
                    <xdr:rowOff>0</xdr:rowOff>
                  </to>
                </anchor>
              </controlPr>
            </control>
          </mc:Choice>
        </mc:AlternateContent>
        <mc:AlternateContent xmlns:mc="http://schemas.openxmlformats.org/markup-compatibility/2006">
          <mc:Choice Requires="x14">
            <control shapeId="26702" r:id="rId272" name="Check Box 3150">
              <controlPr locked="0" defaultSize="0" autoFill="0" autoLine="0" autoPict="0">
                <anchor moveWithCells="1">
                  <from>
                    <xdr:col>23</xdr:col>
                    <xdr:colOff>53340</xdr:colOff>
                    <xdr:row>44</xdr:row>
                    <xdr:rowOff>0</xdr:rowOff>
                  </from>
                  <to>
                    <xdr:col>25</xdr:col>
                    <xdr:colOff>30480</xdr:colOff>
                    <xdr:row>45</xdr:row>
                    <xdr:rowOff>0</xdr:rowOff>
                  </to>
                </anchor>
              </controlPr>
            </control>
          </mc:Choice>
        </mc:AlternateContent>
        <mc:AlternateContent xmlns:mc="http://schemas.openxmlformats.org/markup-compatibility/2006">
          <mc:Choice Requires="x14">
            <control shapeId="26703" r:id="rId273" name="Check Box 3151">
              <controlPr locked="0" defaultSize="0" autoFill="0" autoLine="0" autoPict="0">
                <anchor moveWithCells="1">
                  <from>
                    <xdr:col>25</xdr:col>
                    <xdr:colOff>45720</xdr:colOff>
                    <xdr:row>44</xdr:row>
                    <xdr:rowOff>0</xdr:rowOff>
                  </from>
                  <to>
                    <xdr:col>27</xdr:col>
                    <xdr:colOff>22860</xdr:colOff>
                    <xdr:row>45</xdr:row>
                    <xdr:rowOff>0</xdr:rowOff>
                  </to>
                </anchor>
              </controlPr>
            </control>
          </mc:Choice>
        </mc:AlternateContent>
        <mc:AlternateContent xmlns:mc="http://schemas.openxmlformats.org/markup-compatibility/2006">
          <mc:Choice Requires="x14">
            <control shapeId="26704" r:id="rId274" name="Check Box 3152">
              <controlPr locked="0" defaultSize="0" autoFill="0" autoLine="0" autoPict="0">
                <anchor moveWithCells="1">
                  <from>
                    <xdr:col>27</xdr:col>
                    <xdr:colOff>121920</xdr:colOff>
                    <xdr:row>44</xdr:row>
                    <xdr:rowOff>0</xdr:rowOff>
                  </from>
                  <to>
                    <xdr:col>28</xdr:col>
                    <xdr:colOff>22860</xdr:colOff>
                    <xdr:row>45</xdr:row>
                    <xdr:rowOff>0</xdr:rowOff>
                  </to>
                </anchor>
              </controlPr>
            </control>
          </mc:Choice>
        </mc:AlternateContent>
        <mc:AlternateContent xmlns:mc="http://schemas.openxmlformats.org/markup-compatibility/2006">
          <mc:Choice Requires="x14">
            <control shapeId="26705" r:id="rId275" name="Check Box 3153">
              <controlPr locked="0" defaultSize="0" autoFill="0" autoLine="0" autoPict="0">
                <anchor moveWithCells="1">
                  <from>
                    <xdr:col>9</xdr:col>
                    <xdr:colOff>60960</xdr:colOff>
                    <xdr:row>45</xdr:row>
                    <xdr:rowOff>0</xdr:rowOff>
                  </from>
                  <to>
                    <xdr:col>11</xdr:col>
                    <xdr:colOff>45720</xdr:colOff>
                    <xdr:row>46</xdr:row>
                    <xdr:rowOff>0</xdr:rowOff>
                  </to>
                </anchor>
              </controlPr>
            </control>
          </mc:Choice>
        </mc:AlternateContent>
        <mc:AlternateContent xmlns:mc="http://schemas.openxmlformats.org/markup-compatibility/2006">
          <mc:Choice Requires="x14">
            <control shapeId="26706" r:id="rId276" name="Check Box 3154">
              <controlPr locked="0" defaultSize="0" autoFill="0" autoLine="0" autoPict="0">
                <anchor moveWithCells="1">
                  <from>
                    <xdr:col>11</xdr:col>
                    <xdr:colOff>53340</xdr:colOff>
                    <xdr:row>45</xdr:row>
                    <xdr:rowOff>0</xdr:rowOff>
                  </from>
                  <to>
                    <xdr:col>13</xdr:col>
                    <xdr:colOff>30480</xdr:colOff>
                    <xdr:row>46</xdr:row>
                    <xdr:rowOff>0</xdr:rowOff>
                  </to>
                </anchor>
              </controlPr>
            </control>
          </mc:Choice>
        </mc:AlternateContent>
        <mc:AlternateContent xmlns:mc="http://schemas.openxmlformats.org/markup-compatibility/2006">
          <mc:Choice Requires="x14">
            <control shapeId="26707" r:id="rId277" name="Check Box 3155">
              <controlPr locked="0" defaultSize="0" autoFill="0" autoLine="0" autoPict="0">
                <anchor moveWithCells="1">
                  <from>
                    <xdr:col>13</xdr:col>
                    <xdr:colOff>45720</xdr:colOff>
                    <xdr:row>45</xdr:row>
                    <xdr:rowOff>0</xdr:rowOff>
                  </from>
                  <to>
                    <xdr:col>15</xdr:col>
                    <xdr:colOff>22860</xdr:colOff>
                    <xdr:row>46</xdr:row>
                    <xdr:rowOff>0</xdr:rowOff>
                  </to>
                </anchor>
              </controlPr>
            </control>
          </mc:Choice>
        </mc:AlternateContent>
        <mc:AlternateContent xmlns:mc="http://schemas.openxmlformats.org/markup-compatibility/2006">
          <mc:Choice Requires="x14">
            <control shapeId="26708" r:id="rId278" name="Check Box 3156">
              <controlPr locked="0" defaultSize="0" autoFill="0" autoLine="0" autoPict="0">
                <anchor moveWithCells="1">
                  <from>
                    <xdr:col>15</xdr:col>
                    <xdr:colOff>30480</xdr:colOff>
                    <xdr:row>45</xdr:row>
                    <xdr:rowOff>0</xdr:rowOff>
                  </from>
                  <to>
                    <xdr:col>17</xdr:col>
                    <xdr:colOff>15240</xdr:colOff>
                    <xdr:row>46</xdr:row>
                    <xdr:rowOff>0</xdr:rowOff>
                  </to>
                </anchor>
              </controlPr>
            </control>
          </mc:Choice>
        </mc:AlternateContent>
        <mc:AlternateContent xmlns:mc="http://schemas.openxmlformats.org/markup-compatibility/2006">
          <mc:Choice Requires="x14">
            <control shapeId="26709" r:id="rId279" name="Check Box 3157">
              <controlPr locked="0" defaultSize="0" autoFill="0" autoLine="0" autoPict="0">
                <anchor moveWithCells="1">
                  <from>
                    <xdr:col>17</xdr:col>
                    <xdr:colOff>45720</xdr:colOff>
                    <xdr:row>45</xdr:row>
                    <xdr:rowOff>0</xdr:rowOff>
                  </from>
                  <to>
                    <xdr:col>19</xdr:col>
                    <xdr:colOff>22860</xdr:colOff>
                    <xdr:row>46</xdr:row>
                    <xdr:rowOff>0</xdr:rowOff>
                  </to>
                </anchor>
              </controlPr>
            </control>
          </mc:Choice>
        </mc:AlternateContent>
        <mc:AlternateContent xmlns:mc="http://schemas.openxmlformats.org/markup-compatibility/2006">
          <mc:Choice Requires="x14">
            <control shapeId="26710" r:id="rId280" name="Check Box 3158">
              <controlPr locked="0" defaultSize="0" autoFill="0" autoLine="0" autoPict="0">
                <anchor moveWithCells="1">
                  <from>
                    <xdr:col>19</xdr:col>
                    <xdr:colOff>45720</xdr:colOff>
                    <xdr:row>45</xdr:row>
                    <xdr:rowOff>0</xdr:rowOff>
                  </from>
                  <to>
                    <xdr:col>21</xdr:col>
                    <xdr:colOff>22860</xdr:colOff>
                    <xdr:row>46</xdr:row>
                    <xdr:rowOff>0</xdr:rowOff>
                  </to>
                </anchor>
              </controlPr>
            </control>
          </mc:Choice>
        </mc:AlternateContent>
        <mc:AlternateContent xmlns:mc="http://schemas.openxmlformats.org/markup-compatibility/2006">
          <mc:Choice Requires="x14">
            <control shapeId="26711" r:id="rId281" name="Check Box 3159">
              <controlPr locked="0" defaultSize="0" autoFill="0" autoLine="0" autoPict="0">
                <anchor moveWithCells="1">
                  <from>
                    <xdr:col>21</xdr:col>
                    <xdr:colOff>45720</xdr:colOff>
                    <xdr:row>45</xdr:row>
                    <xdr:rowOff>0</xdr:rowOff>
                  </from>
                  <to>
                    <xdr:col>23</xdr:col>
                    <xdr:colOff>22860</xdr:colOff>
                    <xdr:row>46</xdr:row>
                    <xdr:rowOff>0</xdr:rowOff>
                  </to>
                </anchor>
              </controlPr>
            </control>
          </mc:Choice>
        </mc:AlternateContent>
        <mc:AlternateContent xmlns:mc="http://schemas.openxmlformats.org/markup-compatibility/2006">
          <mc:Choice Requires="x14">
            <control shapeId="26712" r:id="rId282" name="Check Box 3160">
              <controlPr locked="0" defaultSize="0" autoFill="0" autoLine="0" autoPict="0">
                <anchor moveWithCells="1">
                  <from>
                    <xdr:col>23</xdr:col>
                    <xdr:colOff>53340</xdr:colOff>
                    <xdr:row>45</xdr:row>
                    <xdr:rowOff>0</xdr:rowOff>
                  </from>
                  <to>
                    <xdr:col>25</xdr:col>
                    <xdr:colOff>30480</xdr:colOff>
                    <xdr:row>46</xdr:row>
                    <xdr:rowOff>0</xdr:rowOff>
                  </to>
                </anchor>
              </controlPr>
            </control>
          </mc:Choice>
        </mc:AlternateContent>
        <mc:AlternateContent xmlns:mc="http://schemas.openxmlformats.org/markup-compatibility/2006">
          <mc:Choice Requires="x14">
            <control shapeId="26713" r:id="rId283" name="Check Box 3161">
              <controlPr locked="0" defaultSize="0" autoFill="0" autoLine="0" autoPict="0">
                <anchor moveWithCells="1">
                  <from>
                    <xdr:col>25</xdr:col>
                    <xdr:colOff>45720</xdr:colOff>
                    <xdr:row>45</xdr:row>
                    <xdr:rowOff>0</xdr:rowOff>
                  </from>
                  <to>
                    <xdr:col>27</xdr:col>
                    <xdr:colOff>22860</xdr:colOff>
                    <xdr:row>46</xdr:row>
                    <xdr:rowOff>0</xdr:rowOff>
                  </to>
                </anchor>
              </controlPr>
            </control>
          </mc:Choice>
        </mc:AlternateContent>
        <mc:AlternateContent xmlns:mc="http://schemas.openxmlformats.org/markup-compatibility/2006">
          <mc:Choice Requires="x14">
            <control shapeId="26714" r:id="rId284" name="Check Box 3162">
              <controlPr locked="0" defaultSize="0" autoFill="0" autoLine="0" autoPict="0">
                <anchor moveWithCells="1">
                  <from>
                    <xdr:col>27</xdr:col>
                    <xdr:colOff>121920</xdr:colOff>
                    <xdr:row>45</xdr:row>
                    <xdr:rowOff>0</xdr:rowOff>
                  </from>
                  <to>
                    <xdr:col>28</xdr:col>
                    <xdr:colOff>22860</xdr:colOff>
                    <xdr:row>46</xdr:row>
                    <xdr:rowOff>0</xdr:rowOff>
                  </to>
                </anchor>
              </controlPr>
            </control>
          </mc:Choice>
        </mc:AlternateContent>
        <mc:AlternateContent xmlns:mc="http://schemas.openxmlformats.org/markup-compatibility/2006">
          <mc:Choice Requires="x14">
            <control shapeId="26715" r:id="rId285" name="Check Box 3163">
              <controlPr locked="0" defaultSize="0" autoFill="0" autoLine="0" autoPict="0">
                <anchor moveWithCells="1">
                  <from>
                    <xdr:col>9</xdr:col>
                    <xdr:colOff>60960</xdr:colOff>
                    <xdr:row>46</xdr:row>
                    <xdr:rowOff>0</xdr:rowOff>
                  </from>
                  <to>
                    <xdr:col>11</xdr:col>
                    <xdr:colOff>45720</xdr:colOff>
                    <xdr:row>47</xdr:row>
                    <xdr:rowOff>0</xdr:rowOff>
                  </to>
                </anchor>
              </controlPr>
            </control>
          </mc:Choice>
        </mc:AlternateContent>
        <mc:AlternateContent xmlns:mc="http://schemas.openxmlformats.org/markup-compatibility/2006">
          <mc:Choice Requires="x14">
            <control shapeId="26716" r:id="rId286" name="Check Box 3164">
              <controlPr locked="0" defaultSize="0" autoFill="0" autoLine="0" autoPict="0">
                <anchor moveWithCells="1">
                  <from>
                    <xdr:col>11</xdr:col>
                    <xdr:colOff>53340</xdr:colOff>
                    <xdr:row>46</xdr:row>
                    <xdr:rowOff>0</xdr:rowOff>
                  </from>
                  <to>
                    <xdr:col>13</xdr:col>
                    <xdr:colOff>30480</xdr:colOff>
                    <xdr:row>47</xdr:row>
                    <xdr:rowOff>0</xdr:rowOff>
                  </to>
                </anchor>
              </controlPr>
            </control>
          </mc:Choice>
        </mc:AlternateContent>
        <mc:AlternateContent xmlns:mc="http://schemas.openxmlformats.org/markup-compatibility/2006">
          <mc:Choice Requires="x14">
            <control shapeId="26717" r:id="rId287" name="Check Box 3165">
              <controlPr locked="0" defaultSize="0" autoFill="0" autoLine="0" autoPict="0">
                <anchor moveWithCells="1">
                  <from>
                    <xdr:col>13</xdr:col>
                    <xdr:colOff>45720</xdr:colOff>
                    <xdr:row>46</xdr:row>
                    <xdr:rowOff>0</xdr:rowOff>
                  </from>
                  <to>
                    <xdr:col>15</xdr:col>
                    <xdr:colOff>22860</xdr:colOff>
                    <xdr:row>47</xdr:row>
                    <xdr:rowOff>0</xdr:rowOff>
                  </to>
                </anchor>
              </controlPr>
            </control>
          </mc:Choice>
        </mc:AlternateContent>
        <mc:AlternateContent xmlns:mc="http://schemas.openxmlformats.org/markup-compatibility/2006">
          <mc:Choice Requires="x14">
            <control shapeId="26718" r:id="rId288" name="Check Box 3166">
              <controlPr locked="0" defaultSize="0" autoFill="0" autoLine="0" autoPict="0">
                <anchor moveWithCells="1">
                  <from>
                    <xdr:col>15</xdr:col>
                    <xdr:colOff>30480</xdr:colOff>
                    <xdr:row>46</xdr:row>
                    <xdr:rowOff>0</xdr:rowOff>
                  </from>
                  <to>
                    <xdr:col>17</xdr:col>
                    <xdr:colOff>15240</xdr:colOff>
                    <xdr:row>47</xdr:row>
                    <xdr:rowOff>0</xdr:rowOff>
                  </to>
                </anchor>
              </controlPr>
            </control>
          </mc:Choice>
        </mc:AlternateContent>
        <mc:AlternateContent xmlns:mc="http://schemas.openxmlformats.org/markup-compatibility/2006">
          <mc:Choice Requires="x14">
            <control shapeId="26719" r:id="rId289" name="Check Box 3167">
              <controlPr locked="0" defaultSize="0" autoFill="0" autoLine="0" autoPict="0">
                <anchor moveWithCells="1">
                  <from>
                    <xdr:col>17</xdr:col>
                    <xdr:colOff>45720</xdr:colOff>
                    <xdr:row>46</xdr:row>
                    <xdr:rowOff>0</xdr:rowOff>
                  </from>
                  <to>
                    <xdr:col>19</xdr:col>
                    <xdr:colOff>22860</xdr:colOff>
                    <xdr:row>47</xdr:row>
                    <xdr:rowOff>0</xdr:rowOff>
                  </to>
                </anchor>
              </controlPr>
            </control>
          </mc:Choice>
        </mc:AlternateContent>
        <mc:AlternateContent xmlns:mc="http://schemas.openxmlformats.org/markup-compatibility/2006">
          <mc:Choice Requires="x14">
            <control shapeId="26720" r:id="rId290" name="Check Box 3168">
              <controlPr locked="0" defaultSize="0" autoFill="0" autoLine="0" autoPict="0">
                <anchor moveWithCells="1">
                  <from>
                    <xdr:col>19</xdr:col>
                    <xdr:colOff>45720</xdr:colOff>
                    <xdr:row>46</xdr:row>
                    <xdr:rowOff>0</xdr:rowOff>
                  </from>
                  <to>
                    <xdr:col>21</xdr:col>
                    <xdr:colOff>22860</xdr:colOff>
                    <xdr:row>47</xdr:row>
                    <xdr:rowOff>0</xdr:rowOff>
                  </to>
                </anchor>
              </controlPr>
            </control>
          </mc:Choice>
        </mc:AlternateContent>
        <mc:AlternateContent xmlns:mc="http://schemas.openxmlformats.org/markup-compatibility/2006">
          <mc:Choice Requires="x14">
            <control shapeId="26721" r:id="rId291" name="Check Box 3169">
              <controlPr locked="0" defaultSize="0" autoFill="0" autoLine="0" autoPict="0">
                <anchor moveWithCells="1">
                  <from>
                    <xdr:col>21</xdr:col>
                    <xdr:colOff>45720</xdr:colOff>
                    <xdr:row>46</xdr:row>
                    <xdr:rowOff>0</xdr:rowOff>
                  </from>
                  <to>
                    <xdr:col>23</xdr:col>
                    <xdr:colOff>22860</xdr:colOff>
                    <xdr:row>47</xdr:row>
                    <xdr:rowOff>0</xdr:rowOff>
                  </to>
                </anchor>
              </controlPr>
            </control>
          </mc:Choice>
        </mc:AlternateContent>
        <mc:AlternateContent xmlns:mc="http://schemas.openxmlformats.org/markup-compatibility/2006">
          <mc:Choice Requires="x14">
            <control shapeId="26722" r:id="rId292" name="Check Box 3170">
              <controlPr locked="0" defaultSize="0" autoFill="0" autoLine="0" autoPict="0">
                <anchor moveWithCells="1">
                  <from>
                    <xdr:col>23</xdr:col>
                    <xdr:colOff>53340</xdr:colOff>
                    <xdr:row>46</xdr:row>
                    <xdr:rowOff>0</xdr:rowOff>
                  </from>
                  <to>
                    <xdr:col>25</xdr:col>
                    <xdr:colOff>30480</xdr:colOff>
                    <xdr:row>47</xdr:row>
                    <xdr:rowOff>0</xdr:rowOff>
                  </to>
                </anchor>
              </controlPr>
            </control>
          </mc:Choice>
        </mc:AlternateContent>
        <mc:AlternateContent xmlns:mc="http://schemas.openxmlformats.org/markup-compatibility/2006">
          <mc:Choice Requires="x14">
            <control shapeId="26723" r:id="rId293" name="Check Box 3171">
              <controlPr locked="0" defaultSize="0" autoFill="0" autoLine="0" autoPict="0">
                <anchor moveWithCells="1">
                  <from>
                    <xdr:col>25</xdr:col>
                    <xdr:colOff>45720</xdr:colOff>
                    <xdr:row>46</xdr:row>
                    <xdr:rowOff>0</xdr:rowOff>
                  </from>
                  <to>
                    <xdr:col>27</xdr:col>
                    <xdr:colOff>22860</xdr:colOff>
                    <xdr:row>47</xdr:row>
                    <xdr:rowOff>0</xdr:rowOff>
                  </to>
                </anchor>
              </controlPr>
            </control>
          </mc:Choice>
        </mc:AlternateContent>
        <mc:AlternateContent xmlns:mc="http://schemas.openxmlformats.org/markup-compatibility/2006">
          <mc:Choice Requires="x14">
            <control shapeId="26724" r:id="rId294" name="Check Box 3172">
              <controlPr locked="0" defaultSize="0" autoFill="0" autoLine="0" autoPict="0">
                <anchor moveWithCells="1">
                  <from>
                    <xdr:col>27</xdr:col>
                    <xdr:colOff>121920</xdr:colOff>
                    <xdr:row>46</xdr:row>
                    <xdr:rowOff>0</xdr:rowOff>
                  </from>
                  <to>
                    <xdr:col>28</xdr:col>
                    <xdr:colOff>22860</xdr:colOff>
                    <xdr:row>47</xdr:row>
                    <xdr:rowOff>0</xdr:rowOff>
                  </to>
                </anchor>
              </controlPr>
            </control>
          </mc:Choice>
        </mc:AlternateContent>
        <mc:AlternateContent xmlns:mc="http://schemas.openxmlformats.org/markup-compatibility/2006">
          <mc:Choice Requires="x14">
            <control shapeId="26725" r:id="rId295" name="Check Box 3173">
              <controlPr locked="0" defaultSize="0" autoFill="0" autoLine="0" autoPict="0">
                <anchor moveWithCells="1">
                  <from>
                    <xdr:col>9</xdr:col>
                    <xdr:colOff>68580</xdr:colOff>
                    <xdr:row>18</xdr:row>
                    <xdr:rowOff>320040</xdr:rowOff>
                  </from>
                  <to>
                    <xdr:col>11</xdr:col>
                    <xdr:colOff>45720</xdr:colOff>
                    <xdr:row>19</xdr:row>
                    <xdr:rowOff>320040</xdr:rowOff>
                  </to>
                </anchor>
              </controlPr>
            </control>
          </mc:Choice>
        </mc:AlternateContent>
        <mc:AlternateContent xmlns:mc="http://schemas.openxmlformats.org/markup-compatibility/2006">
          <mc:Choice Requires="x14">
            <control shapeId="26726" r:id="rId296" name="Check Box 3174">
              <controlPr locked="0" defaultSize="0" autoFill="0" autoLine="0" autoPict="0">
                <anchor moveWithCells="1">
                  <from>
                    <xdr:col>11</xdr:col>
                    <xdr:colOff>53340</xdr:colOff>
                    <xdr:row>18</xdr:row>
                    <xdr:rowOff>312420</xdr:rowOff>
                  </from>
                  <to>
                    <xdr:col>13</xdr:col>
                    <xdr:colOff>38100</xdr:colOff>
                    <xdr:row>19</xdr:row>
                    <xdr:rowOff>320040</xdr:rowOff>
                  </to>
                </anchor>
              </controlPr>
            </control>
          </mc:Choice>
        </mc:AlternateContent>
        <mc:AlternateContent xmlns:mc="http://schemas.openxmlformats.org/markup-compatibility/2006">
          <mc:Choice Requires="x14">
            <control shapeId="26727" r:id="rId297" name="Check Box 3175">
              <controlPr locked="0" defaultSize="0" autoFill="0" autoLine="0" autoPict="0">
                <anchor moveWithCells="1">
                  <from>
                    <xdr:col>13</xdr:col>
                    <xdr:colOff>45720</xdr:colOff>
                    <xdr:row>18</xdr:row>
                    <xdr:rowOff>312420</xdr:rowOff>
                  </from>
                  <to>
                    <xdr:col>15</xdr:col>
                    <xdr:colOff>22860</xdr:colOff>
                    <xdr:row>19</xdr:row>
                    <xdr:rowOff>320040</xdr:rowOff>
                  </to>
                </anchor>
              </controlPr>
            </control>
          </mc:Choice>
        </mc:AlternateContent>
        <mc:AlternateContent xmlns:mc="http://schemas.openxmlformats.org/markup-compatibility/2006">
          <mc:Choice Requires="x14">
            <control shapeId="26728" r:id="rId298" name="Check Box 3176">
              <controlPr locked="0" defaultSize="0" autoFill="0" autoLine="0" autoPict="0">
                <anchor moveWithCells="1">
                  <from>
                    <xdr:col>15</xdr:col>
                    <xdr:colOff>38100</xdr:colOff>
                    <xdr:row>18</xdr:row>
                    <xdr:rowOff>312420</xdr:rowOff>
                  </from>
                  <to>
                    <xdr:col>17</xdr:col>
                    <xdr:colOff>15240</xdr:colOff>
                    <xdr:row>19</xdr:row>
                    <xdr:rowOff>320040</xdr:rowOff>
                  </to>
                </anchor>
              </controlPr>
            </control>
          </mc:Choice>
        </mc:AlternateContent>
        <mc:AlternateContent xmlns:mc="http://schemas.openxmlformats.org/markup-compatibility/2006">
          <mc:Choice Requires="x14">
            <control shapeId="26729" r:id="rId299" name="Check Box 3177">
              <controlPr locked="0" defaultSize="0" autoFill="0" autoLine="0" autoPict="0">
                <anchor moveWithCells="1">
                  <from>
                    <xdr:col>17</xdr:col>
                    <xdr:colOff>45720</xdr:colOff>
                    <xdr:row>18</xdr:row>
                    <xdr:rowOff>312420</xdr:rowOff>
                  </from>
                  <to>
                    <xdr:col>19</xdr:col>
                    <xdr:colOff>30480</xdr:colOff>
                    <xdr:row>19</xdr:row>
                    <xdr:rowOff>320040</xdr:rowOff>
                  </to>
                </anchor>
              </controlPr>
            </control>
          </mc:Choice>
        </mc:AlternateContent>
        <mc:AlternateContent xmlns:mc="http://schemas.openxmlformats.org/markup-compatibility/2006">
          <mc:Choice Requires="x14">
            <control shapeId="26730" r:id="rId300" name="Check Box 3178">
              <controlPr locked="0" defaultSize="0" autoFill="0" autoLine="0" autoPict="0">
                <anchor moveWithCells="1">
                  <from>
                    <xdr:col>19</xdr:col>
                    <xdr:colOff>45720</xdr:colOff>
                    <xdr:row>18</xdr:row>
                    <xdr:rowOff>312420</xdr:rowOff>
                  </from>
                  <to>
                    <xdr:col>21</xdr:col>
                    <xdr:colOff>30480</xdr:colOff>
                    <xdr:row>19</xdr:row>
                    <xdr:rowOff>320040</xdr:rowOff>
                  </to>
                </anchor>
              </controlPr>
            </control>
          </mc:Choice>
        </mc:AlternateContent>
        <mc:AlternateContent xmlns:mc="http://schemas.openxmlformats.org/markup-compatibility/2006">
          <mc:Choice Requires="x14">
            <control shapeId="26731" r:id="rId301" name="Check Box 3179">
              <controlPr locked="0" defaultSize="0" autoFill="0" autoLine="0" autoPict="0">
                <anchor moveWithCells="1">
                  <from>
                    <xdr:col>21</xdr:col>
                    <xdr:colOff>45720</xdr:colOff>
                    <xdr:row>18</xdr:row>
                    <xdr:rowOff>312420</xdr:rowOff>
                  </from>
                  <to>
                    <xdr:col>23</xdr:col>
                    <xdr:colOff>22860</xdr:colOff>
                    <xdr:row>19</xdr:row>
                    <xdr:rowOff>320040</xdr:rowOff>
                  </to>
                </anchor>
              </controlPr>
            </control>
          </mc:Choice>
        </mc:AlternateContent>
        <mc:AlternateContent xmlns:mc="http://schemas.openxmlformats.org/markup-compatibility/2006">
          <mc:Choice Requires="x14">
            <control shapeId="26732" r:id="rId302" name="Check Box 3180">
              <controlPr locked="0" defaultSize="0" autoFill="0" autoLine="0" autoPict="0">
                <anchor moveWithCells="1">
                  <from>
                    <xdr:col>23</xdr:col>
                    <xdr:colOff>53340</xdr:colOff>
                    <xdr:row>18</xdr:row>
                    <xdr:rowOff>312420</xdr:rowOff>
                  </from>
                  <to>
                    <xdr:col>25</xdr:col>
                    <xdr:colOff>30480</xdr:colOff>
                    <xdr:row>19</xdr:row>
                    <xdr:rowOff>320040</xdr:rowOff>
                  </to>
                </anchor>
              </controlPr>
            </control>
          </mc:Choice>
        </mc:AlternateContent>
        <mc:AlternateContent xmlns:mc="http://schemas.openxmlformats.org/markup-compatibility/2006">
          <mc:Choice Requires="x14">
            <control shapeId="26733" r:id="rId303" name="Check Box 3181">
              <controlPr locked="0" defaultSize="0" autoFill="0" autoLine="0" autoPict="0">
                <anchor moveWithCells="1">
                  <from>
                    <xdr:col>25</xdr:col>
                    <xdr:colOff>45720</xdr:colOff>
                    <xdr:row>18</xdr:row>
                    <xdr:rowOff>312420</xdr:rowOff>
                  </from>
                  <to>
                    <xdr:col>27</xdr:col>
                    <xdr:colOff>22860</xdr:colOff>
                    <xdr:row>19</xdr:row>
                    <xdr:rowOff>320040</xdr:rowOff>
                  </to>
                </anchor>
              </controlPr>
            </control>
          </mc:Choice>
        </mc:AlternateContent>
        <mc:AlternateContent xmlns:mc="http://schemas.openxmlformats.org/markup-compatibility/2006">
          <mc:Choice Requires="x14">
            <control shapeId="26734" r:id="rId304" name="Check Box 3182">
              <controlPr locked="0" defaultSize="0" autoFill="0" autoLine="0" autoPict="0">
                <anchor moveWithCells="1">
                  <from>
                    <xdr:col>27</xdr:col>
                    <xdr:colOff>121920</xdr:colOff>
                    <xdr:row>18</xdr:row>
                    <xdr:rowOff>312420</xdr:rowOff>
                  </from>
                  <to>
                    <xdr:col>28</xdr:col>
                    <xdr:colOff>30480</xdr:colOff>
                    <xdr:row>19</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of Contents</vt:lpstr>
      <vt:lpstr>Accountability</vt:lpstr>
      <vt:lpstr>Bus Data</vt:lpstr>
      <vt:lpstr>Local Expenditures</vt:lpstr>
      <vt:lpstr>Local Expenditures. (Continued)</vt:lpstr>
      <vt:lpstr>Policy Questionnaire</vt:lpstr>
      <vt:lpstr>Inventory</vt:lpstr>
      <vt:lpstr>Obsolete Inventory</vt:lpstr>
      <vt:lpstr>Buster Report</vt:lpstr>
      <vt:lpstr>Official Summary</vt:lpstr>
      <vt:lpstr>Policy Summary</vt:lpstr>
      <vt:lpstr>POLICY_QUESTIONNAIRE</vt:lpstr>
      <vt:lpstr>Accountability!Print_Area</vt:lpstr>
      <vt:lpstr>'Bus Data'!Print_Area</vt:lpstr>
      <vt:lpstr>'Buster Report'!Print_Area</vt:lpstr>
      <vt:lpstr>Inventory!Print_Area</vt:lpstr>
      <vt:lpstr>'Local Expenditures'!Print_Area</vt:lpstr>
      <vt:lpstr>'Local Expenditures. (Continued)'!Print_Area</vt:lpstr>
      <vt:lpstr>'Obsolete Inventory'!Print_Area</vt:lpstr>
      <vt:lpstr>'Official Summary'!Print_Area</vt:lpstr>
      <vt:lpstr>'Policy Questionnaire'!Print_Area</vt:lpstr>
      <vt:lpstr>Questionnaire</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dougwhite</dc:creator>
  <cp:lastModifiedBy>Stephen Wright</cp:lastModifiedBy>
  <cp:lastPrinted>2019-06-21T11:45:57Z</cp:lastPrinted>
  <dcterms:created xsi:type="dcterms:W3CDTF">2005-06-09T17:02:28Z</dcterms:created>
  <dcterms:modified xsi:type="dcterms:W3CDTF">2019-07-09T15:47:58Z</dcterms:modified>
</cp:coreProperties>
</file>